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25" firstSheet="1" activeTab="1"/>
  </bookViews>
  <sheets>
    <sheet name="Forecast" sheetId="1" r:id="rId1"/>
    <sheet name="Data" sheetId="2" r:id="rId2"/>
  </sheets>
  <definedNames>
    <definedName name="_xlnm.Print_Area" localSheetId="1">'Data'!$A$319:$J$354</definedName>
    <definedName name="_xlnm.Print_Area" localSheetId="0">'Forecast'!$A$1:$H$50</definedName>
  </definedNames>
  <calcPr fullCalcOnLoad="1"/>
</workbook>
</file>

<file path=xl/sharedStrings.xml><?xml version="1.0" encoding="utf-8"?>
<sst xmlns="http://schemas.openxmlformats.org/spreadsheetml/2006/main" count="747" uniqueCount="100">
  <si>
    <t>LOUGHBOROUGH UNIVERSITY</t>
  </si>
  <si>
    <t>Postgraduate Taught Programmes</t>
  </si>
  <si>
    <t>DEPARTMENT</t>
  </si>
  <si>
    <t>Aero Auto Eng</t>
  </si>
  <si>
    <t>Chemical Eng</t>
  </si>
  <si>
    <t>Civil Eng</t>
  </si>
  <si>
    <t>Elec Eng</t>
  </si>
  <si>
    <t>Mech &amp; Man Eng</t>
  </si>
  <si>
    <t>FACULTY</t>
  </si>
  <si>
    <t>Chemistry</t>
  </si>
  <si>
    <t>Computer Science</t>
  </si>
  <si>
    <t>Human Sciences</t>
  </si>
  <si>
    <t>Information Science</t>
  </si>
  <si>
    <t>IPTME</t>
  </si>
  <si>
    <t>Mathematical Sci</t>
  </si>
  <si>
    <t>Physics</t>
  </si>
  <si>
    <t>Bus. School</t>
  </si>
  <si>
    <t>Design &amp; Tech.</t>
  </si>
  <si>
    <t>Economics</t>
  </si>
  <si>
    <t>English and Drama</t>
  </si>
  <si>
    <t>Geography</t>
  </si>
  <si>
    <t>LUSAD</t>
  </si>
  <si>
    <t>PIRES</t>
  </si>
  <si>
    <t>SSES</t>
  </si>
  <si>
    <t>Social Sciences</t>
  </si>
  <si>
    <t>UNIVERSITY TOTAL</t>
  </si>
  <si>
    <t>Full-Time International Applications 2005 Entry:  Forecast Intake by Domicile</t>
  </si>
  <si>
    <t>China</t>
  </si>
  <si>
    <t>04 Offers - Intake Conv'sn Rate (%)</t>
  </si>
  <si>
    <t>CHINA</t>
  </si>
  <si>
    <t>TOTAL</t>
  </si>
  <si>
    <t>-</t>
  </si>
  <si>
    <t>PAKISTAN</t>
  </si>
  <si>
    <t>NIGERIA</t>
  </si>
  <si>
    <t>TAIWAN</t>
  </si>
  <si>
    <t>INDIA</t>
  </si>
  <si>
    <t>GHANA</t>
  </si>
  <si>
    <t>ALL OTHERS</t>
  </si>
  <si>
    <t>Offer rate feb 04(Tony)</t>
  </si>
  <si>
    <t>Offer ratio Forecast(Tony)</t>
  </si>
  <si>
    <t>Offer ratio Forecast TW</t>
  </si>
  <si>
    <t>Applications - Oct  05</t>
  </si>
  <si>
    <t>Offers - Oct 05</t>
  </si>
  <si>
    <t>Intake - Oct 05</t>
  </si>
  <si>
    <t>Mar05-Oct05 %  Increase in App's (%)</t>
  </si>
  <si>
    <t>Intake 05 entry</t>
  </si>
  <si>
    <t>offer:dec'nratio (Mar 2005)</t>
  </si>
  <si>
    <t>Mar05-Oct05 %  Increase in Offers (%)</t>
  </si>
  <si>
    <t>Projected Offers (using % increase in applications)</t>
  </si>
  <si>
    <t>Projected Applications (using 05 % increase form now 05 to Oct 05)</t>
  </si>
  <si>
    <t>Forecasted Intake (using 05 offer-intake conversion rate applied to projected offers (% Increase)</t>
  </si>
  <si>
    <t>Forecasted Intake (using 05 offer-intake conversion rate applied to projected offers (conversion rate)</t>
  </si>
  <si>
    <t>Offer rate Mar 05</t>
  </si>
  <si>
    <t>Current Application:offer conversion rate</t>
  </si>
  <si>
    <t>Projected Offers (using 05 % increase in applications)</t>
  </si>
  <si>
    <t>Projected Offers using current application to offer conversion rate applied to projected applications</t>
  </si>
  <si>
    <t xml:space="preserve"> Revised Bus Planning Target</t>
  </si>
  <si>
    <t>Conv Rate % Point Reductions</t>
  </si>
  <si>
    <t>05 Offers - Intake Conv'sn Rate (%)</t>
  </si>
  <si>
    <t>Forecasted Intake (using 05 offer-intake conversion rate applied to projected offers (conversion rate) 2% point decrease in Crate</t>
  </si>
  <si>
    <t xml:space="preserve">* All Conversion Rates are Offer - Intake Conversion Rates based on 05/06 </t>
  </si>
  <si>
    <t>Offers - Intake Conversion Rates:</t>
  </si>
  <si>
    <t>2005/06</t>
  </si>
  <si>
    <t>2004/05</t>
  </si>
  <si>
    <t>2003/04</t>
  </si>
  <si>
    <t>2002/03</t>
  </si>
  <si>
    <t xml:space="preserve">Eng &amp; Drama reduced to 5 </t>
  </si>
  <si>
    <t>Maths reduced to 6</t>
  </si>
  <si>
    <t>Average Annual Drop in Conversion Rate:</t>
  </si>
  <si>
    <t>Forecast allowing for o/s decisions</t>
  </si>
  <si>
    <t>Shadow Intakes 2005</t>
  </si>
  <si>
    <t>Forecasted Intake - 2006 offer - intake conversion rates with NO country differences</t>
  </si>
  <si>
    <t xml:space="preserve">Forecasted Intake - 2006 offer - intake conversion rates (reduced by 1.4% points)  with NO country differences </t>
  </si>
  <si>
    <t>Forecasted Intake - 2006 offer - intake conversion rates (reduced by 1.4% points) with country differences</t>
  </si>
  <si>
    <t>Forecasted Intake - 2006 offer - intake conversion rates with country differences</t>
  </si>
  <si>
    <t>Rejects 1 Jun 05</t>
  </si>
  <si>
    <t>Rejects 01 Jun 06</t>
  </si>
  <si>
    <t>*Average Annual % Drop in Conversion Rate:</t>
  </si>
  <si>
    <t>* All Conversion Rates are Offer - Intake Conversion Rates based on 05/06 University</t>
  </si>
  <si>
    <t xml:space="preserve"> Offer - Intake Conversion Rates:</t>
  </si>
  <si>
    <t>Forecasted Intake - 2006 offer - intake conversion rates  with NO country differences</t>
  </si>
  <si>
    <t>Mathematical Sci#</t>
  </si>
  <si>
    <t>English and Drama#</t>
  </si>
  <si>
    <t>6#</t>
  </si>
  <si>
    <t>5#</t>
  </si>
  <si>
    <t>Physics#</t>
  </si>
  <si>
    <t>Geography#</t>
  </si>
  <si>
    <t>Physics &amp; Geography - Manual Forecast due to low (or 0%) conversion rate resulting in 0 forecast</t>
  </si>
  <si>
    <t>4 Year Average</t>
  </si>
  <si>
    <t xml:space="preserve">Forecasted Intake - 2006 offer - intake conversion rates (reduced by 1.45%* points)  with NO country differences </t>
  </si>
  <si>
    <t>Forecasted Intake - 2006 offer - intake conversion rates (reduced by 1.45%* points) with country differences</t>
  </si>
  <si>
    <t>Forecasted Intake - 2006 Applications, Offers and Replies-with NO country differences</t>
  </si>
  <si>
    <t>Applications - 12Sep05</t>
  </si>
  <si>
    <t>Applications - 12Sep06</t>
  </si>
  <si>
    <t>Offers 12Sep06</t>
  </si>
  <si>
    <t>Offers 12Sep05</t>
  </si>
  <si>
    <t>Applications - 09Sep05</t>
  </si>
  <si>
    <t>Offers 09Sep05</t>
  </si>
  <si>
    <t>Full-Time International Applications 2006 Entry:  Forecast Intake by Domicile (as of 12Sep06)</t>
  </si>
  <si>
    <t>Full-Time International Applications 2006 Entry:  Forecast Intake by Domicile (12/09/06)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</si>
</sst>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0"/>
      <color indexed="23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ck"/>
      <right style="thin"/>
      <top style="thin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ck"/>
      <top style="thin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2" fillId="3" borderId="5" xfId="0" applyNumberFormat="1" applyFont="1" applyFill="1" applyBorder="1" applyAlignment="1">
      <alignment/>
    </xf>
    <xf numFmtId="1" fontId="2" fillId="3" borderId="6" xfId="0" applyNumberFormat="1" applyFont="1" applyFill="1" applyBorder="1" applyAlignment="1">
      <alignment/>
    </xf>
    <xf numFmtId="10" fontId="2" fillId="0" borderId="2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5" xfId="0" applyNumberFormat="1" applyFont="1" applyBorder="1" applyAlignment="1">
      <alignment/>
    </xf>
    <xf numFmtId="1" fontId="2" fillId="0" borderId="2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0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2" fillId="0" borderId="4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" fontId="1" fillId="0" borderId="15" xfId="0" applyNumberFormat="1" applyFont="1" applyBorder="1" applyAlignment="1">
      <alignment/>
    </xf>
    <xf numFmtId="0" fontId="2" fillId="3" borderId="15" xfId="0" applyFont="1" applyFill="1" applyBorder="1" applyAlignment="1">
      <alignment/>
    </xf>
    <xf numFmtId="1" fontId="2" fillId="3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" borderId="16" xfId="0" applyFont="1" applyFill="1" applyBorder="1" applyAlignment="1">
      <alignment/>
    </xf>
    <xf numFmtId="1" fontId="2" fillId="3" borderId="16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0" fontId="2" fillId="0" borderId="15" xfId="0" applyFont="1" applyFill="1" applyBorder="1" applyAlignment="1">
      <alignment/>
    </xf>
    <xf numFmtId="1" fontId="0" fillId="0" borderId="16" xfId="0" applyNumberFormat="1" applyBorder="1" applyAlignment="1">
      <alignment/>
    </xf>
    <xf numFmtId="0" fontId="2" fillId="0" borderId="14" xfId="0" applyFont="1" applyFill="1" applyBorder="1" applyAlignment="1">
      <alignment/>
    </xf>
    <xf numFmtId="1" fontId="1" fillId="0" borderId="19" xfId="0" applyNumberFormat="1" applyFont="1" applyBorder="1" applyAlignment="1">
      <alignment/>
    </xf>
    <xf numFmtId="1" fontId="0" fillId="0" borderId="20" xfId="0" applyNumberFormat="1" applyBorder="1" applyAlignment="1">
      <alignment/>
    </xf>
    <xf numFmtId="1" fontId="6" fillId="0" borderId="15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2" fillId="3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3" borderId="25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0" fontId="2" fillId="0" borderId="27" xfId="0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2" fillId="3" borderId="5" xfId="0" applyFont="1" applyFill="1" applyBorder="1" applyAlignment="1">
      <alignment/>
    </xf>
    <xf numFmtId="1" fontId="2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1" fontId="2" fillId="3" borderId="6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2" fillId="3" borderId="31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3" borderId="37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3" borderId="38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2" fillId="3" borderId="15" xfId="0" applyNumberFormat="1" applyFont="1" applyFill="1" applyBorder="1" applyAlignment="1">
      <alignment/>
    </xf>
    <xf numFmtId="2" fontId="2" fillId="3" borderId="16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" fontId="2" fillId="3" borderId="31" xfId="0" applyNumberFormat="1" applyFont="1" applyFill="1" applyBorder="1" applyAlignment="1">
      <alignment/>
    </xf>
    <xf numFmtId="1" fontId="2" fillId="3" borderId="32" xfId="0" applyNumberFormat="1" applyFont="1" applyFill="1" applyBorder="1" applyAlignment="1">
      <alignment/>
    </xf>
    <xf numFmtId="1" fontId="2" fillId="0" borderId="28" xfId="0" applyNumberFormat="1" applyFont="1" applyBorder="1" applyAlignment="1">
      <alignment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21" xfId="0" applyFont="1" applyFill="1" applyBorder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2" fillId="0" borderId="40" xfId="0" applyNumberFormat="1" applyFont="1" applyBorder="1" applyAlignment="1">
      <alignment/>
    </xf>
    <xf numFmtId="1" fontId="2" fillId="0" borderId="4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2" fillId="0" borderId="4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" fontId="7" fillId="0" borderId="13" xfId="0" applyNumberFormat="1" applyFont="1" applyBorder="1" applyAlignment="1">
      <alignment/>
    </xf>
    <xf numFmtId="1" fontId="2" fillId="0" borderId="41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3" fillId="0" borderId="42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3" fillId="0" borderId="43" xfId="0" applyFont="1" applyFill="1" applyBorder="1" applyAlignment="1">
      <alignment horizontal="center" textRotation="90"/>
    </xf>
    <xf numFmtId="0" fontId="2" fillId="0" borderId="44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3" borderId="4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3" borderId="0" xfId="0" applyFont="1" applyFill="1" applyBorder="1" applyAlignment="1">
      <alignment/>
    </xf>
    <xf numFmtId="1" fontId="0" fillId="0" borderId="37" xfId="0" applyNumberFormat="1" applyBorder="1" applyAlignment="1">
      <alignment/>
    </xf>
    <xf numFmtId="1" fontId="6" fillId="0" borderId="37" xfId="0" applyNumberFormat="1" applyFont="1" applyBorder="1" applyAlignment="1">
      <alignment/>
    </xf>
    <xf numFmtId="1" fontId="0" fillId="4" borderId="37" xfId="0" applyNumberFormat="1" applyFill="1" applyBorder="1" applyAlignment="1">
      <alignment/>
    </xf>
    <xf numFmtId="1" fontId="8" fillId="5" borderId="37" xfId="0" applyNumberFormat="1" applyFont="1" applyFill="1" applyBorder="1" applyAlignment="1">
      <alignment/>
    </xf>
    <xf numFmtId="1" fontId="0" fillId="5" borderId="37" xfId="0" applyNumberFormat="1" applyFill="1" applyBorder="1" applyAlignment="1">
      <alignment/>
    </xf>
    <xf numFmtId="1" fontId="2" fillId="0" borderId="48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1" fillId="0" borderId="49" xfId="0" applyFont="1" applyFill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50" xfId="0" applyFont="1" applyFill="1" applyBorder="1" applyAlignment="1">
      <alignment/>
    </xf>
    <xf numFmtId="1" fontId="2" fillId="0" borderId="51" xfId="0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1" fontId="2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1" fontId="2" fillId="0" borderId="57" xfId="0" applyNumberFormat="1" applyFont="1" applyBorder="1" applyAlignment="1">
      <alignment horizontal="center"/>
    </xf>
    <xf numFmtId="1" fontId="2" fillId="0" borderId="58" xfId="0" applyNumberFormat="1" applyFont="1" applyBorder="1" applyAlignment="1">
      <alignment horizontal="center"/>
    </xf>
    <xf numFmtId="1" fontId="2" fillId="0" borderId="59" xfId="0" applyNumberFormat="1" applyFont="1" applyBorder="1" applyAlignment="1">
      <alignment horizontal="center"/>
    </xf>
    <xf numFmtId="1" fontId="1" fillId="0" borderId="60" xfId="0" applyNumberFormat="1" applyFont="1" applyBorder="1" applyAlignment="1">
      <alignment horizontal="center"/>
    </xf>
    <xf numFmtId="1" fontId="2" fillId="3" borderId="61" xfId="0" applyNumberFormat="1" applyFont="1" applyFill="1" applyBorder="1" applyAlignment="1">
      <alignment horizontal="center"/>
    </xf>
    <xf numFmtId="1" fontId="2" fillId="0" borderId="62" xfId="0" applyNumberFormat="1" applyFont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3" borderId="60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1" fontId="1" fillId="0" borderId="67" xfId="0" applyNumberFormat="1" applyFont="1" applyBorder="1" applyAlignment="1">
      <alignment horizontal="center"/>
    </xf>
    <xf numFmtId="0" fontId="2" fillId="3" borderId="67" xfId="0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3" borderId="7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1" fontId="0" fillId="0" borderId="35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71" xfId="0" applyFont="1" applyBorder="1" applyAlignment="1">
      <alignment/>
    </xf>
    <xf numFmtId="1" fontId="0" fillId="0" borderId="72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6" xfId="0" applyNumberFormat="1" applyFont="1" applyBorder="1" applyAlignment="1">
      <alignment horizontal="center"/>
    </xf>
    <xf numFmtId="1" fontId="0" fillId="0" borderId="73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1" fontId="6" fillId="0" borderId="49" xfId="0" applyNumberFormat="1" applyFont="1" applyBorder="1" applyAlignment="1">
      <alignment/>
    </xf>
    <xf numFmtId="1" fontId="6" fillId="0" borderId="74" xfId="0" applyNumberFormat="1" applyFont="1" applyBorder="1" applyAlignment="1">
      <alignment/>
    </xf>
    <xf numFmtId="1" fontId="6" fillId="0" borderId="74" xfId="0" applyNumberFormat="1" applyFont="1" applyBorder="1" applyAlignment="1">
      <alignment horizontal="center"/>
    </xf>
    <xf numFmtId="0" fontId="0" fillId="3" borderId="21" xfId="0" applyFont="1" applyFill="1" applyBorder="1" applyAlignment="1">
      <alignment/>
    </xf>
    <xf numFmtId="0" fontId="0" fillId="3" borderId="49" xfId="0" applyFont="1" applyFill="1" applyBorder="1" applyAlignment="1">
      <alignment/>
    </xf>
    <xf numFmtId="0" fontId="0" fillId="3" borderId="74" xfId="0" applyFont="1" applyFill="1" applyBorder="1" applyAlignment="1">
      <alignment/>
    </xf>
    <xf numFmtId="1" fontId="0" fillId="3" borderId="74" xfId="0" applyNumberFormat="1" applyFont="1" applyFill="1" applyBorder="1" applyAlignment="1">
      <alignment horizontal="center"/>
    </xf>
    <xf numFmtId="1" fontId="0" fillId="3" borderId="75" xfId="0" applyNumberFormat="1" applyFont="1" applyFill="1" applyBorder="1" applyAlignment="1">
      <alignment horizontal="center"/>
    </xf>
    <xf numFmtId="0" fontId="0" fillId="0" borderId="76" xfId="0" applyFont="1" applyFill="1" applyBorder="1" applyAlignment="1">
      <alignment/>
    </xf>
    <xf numFmtId="1" fontId="0" fillId="0" borderId="77" xfId="0" applyNumberFormat="1" applyFont="1" applyBorder="1" applyAlignment="1">
      <alignment/>
    </xf>
    <xf numFmtId="1" fontId="0" fillId="0" borderId="78" xfId="0" applyNumberFormat="1" applyFont="1" applyBorder="1" applyAlignment="1">
      <alignment/>
    </xf>
    <xf numFmtId="1" fontId="0" fillId="0" borderId="78" xfId="0" applyNumberFormat="1" applyFont="1" applyBorder="1" applyAlignment="1">
      <alignment horizontal="center"/>
    </xf>
    <xf numFmtId="1" fontId="0" fillId="0" borderId="79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1" fontId="10" fillId="0" borderId="35" xfId="0" applyNumberFormat="1" applyFont="1" applyBorder="1" applyAlignment="1">
      <alignment/>
    </xf>
    <xf numFmtId="1" fontId="6" fillId="0" borderId="75" xfId="0" applyNumberFormat="1" applyFont="1" applyBorder="1" applyAlignment="1">
      <alignment horizontal="center"/>
    </xf>
    <xf numFmtId="0" fontId="0" fillId="0" borderId="76" xfId="0" applyFont="1" applyBorder="1" applyAlignment="1">
      <alignment/>
    </xf>
    <xf numFmtId="0" fontId="11" fillId="2" borderId="0" xfId="0" applyFont="1" applyFill="1" applyAlignment="1">
      <alignment horizontal="left"/>
    </xf>
    <xf numFmtId="0" fontId="11" fillId="0" borderId="0" xfId="0" applyFont="1" applyAlignment="1">
      <alignment/>
    </xf>
    <xf numFmtId="1" fontId="10" fillId="0" borderId="35" xfId="0" applyNumberFormat="1" applyFont="1" applyBorder="1" applyAlignment="1">
      <alignment horizontal="right"/>
    </xf>
    <xf numFmtId="0" fontId="10" fillId="0" borderId="71" xfId="0" applyFont="1" applyBorder="1" applyAlignment="1">
      <alignment/>
    </xf>
    <xf numFmtId="1" fontId="10" fillId="0" borderId="23" xfId="0" applyNumberFormat="1" applyFont="1" applyBorder="1" applyAlignment="1">
      <alignment/>
    </xf>
    <xf numFmtId="1" fontId="10" fillId="0" borderId="72" xfId="0" applyNumberFormat="1" applyFont="1" applyBorder="1" applyAlignment="1">
      <alignment/>
    </xf>
    <xf numFmtId="1" fontId="1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10" fontId="0" fillId="0" borderId="37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0" fillId="3" borderId="74" xfId="0" applyFont="1" applyFill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1" fontId="10" fillId="0" borderId="3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3" borderId="8" xfId="0" applyFont="1" applyFill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0" fontId="2" fillId="3" borderId="9" xfId="0" applyFont="1" applyFill="1" applyBorder="1" applyAlignment="1">
      <alignment/>
    </xf>
    <xf numFmtId="0" fontId="6" fillId="0" borderId="80" xfId="0" applyFont="1" applyBorder="1" applyAlignment="1">
      <alignment textRotation="90" wrapText="1"/>
    </xf>
    <xf numFmtId="0" fontId="0" fillId="0" borderId="37" xfId="0" applyFont="1" applyBorder="1" applyAlignment="1">
      <alignment wrapText="1"/>
    </xf>
    <xf numFmtId="0" fontId="0" fillId="0" borderId="37" xfId="0" applyFont="1" applyBorder="1" applyAlignment="1">
      <alignment/>
    </xf>
    <xf numFmtId="0" fontId="6" fillId="2" borderId="42" xfId="0" applyFont="1" applyFill="1" applyBorder="1" applyAlignment="1">
      <alignment horizontal="center" textRotation="90"/>
    </xf>
    <xf numFmtId="0" fontId="6" fillId="2" borderId="16" xfId="0" applyFont="1" applyFill="1" applyBorder="1" applyAlignment="1">
      <alignment horizontal="center" textRotation="90"/>
    </xf>
    <xf numFmtId="0" fontId="6" fillId="2" borderId="43" xfId="0" applyFont="1" applyFill="1" applyBorder="1" applyAlignment="1">
      <alignment horizontal="center" textRotation="90"/>
    </xf>
    <xf numFmtId="0" fontId="6" fillId="0" borderId="81" xfId="0" applyFont="1" applyBorder="1" applyAlignment="1">
      <alignment textRotation="90" wrapText="1"/>
    </xf>
    <xf numFmtId="0" fontId="6" fillId="0" borderId="82" xfId="0" applyFont="1" applyBorder="1" applyAlignment="1">
      <alignment textRotation="90" wrapText="1"/>
    </xf>
    <xf numFmtId="0" fontId="6" fillId="0" borderId="83" xfId="0" applyFont="1" applyBorder="1" applyAlignment="1">
      <alignment textRotation="90" wrapText="1"/>
    </xf>
    <xf numFmtId="0" fontId="6" fillId="0" borderId="84" xfId="0" applyFont="1" applyBorder="1" applyAlignment="1">
      <alignment textRotation="90" wrapText="1"/>
    </xf>
    <xf numFmtId="0" fontId="6" fillId="0" borderId="38" xfId="0" applyFont="1" applyBorder="1" applyAlignment="1">
      <alignment textRotation="90" wrapText="1"/>
    </xf>
    <xf numFmtId="0" fontId="6" fillId="0" borderId="84" xfId="0" applyFont="1" applyBorder="1" applyAlignment="1">
      <alignment textRotation="90"/>
    </xf>
    <xf numFmtId="0" fontId="6" fillId="0" borderId="38" xfId="0" applyFont="1" applyBorder="1" applyAlignment="1">
      <alignment textRotation="90"/>
    </xf>
    <xf numFmtId="0" fontId="6" fillId="0" borderId="80" xfId="0" applyFont="1" applyBorder="1" applyAlignment="1">
      <alignment textRotation="90"/>
    </xf>
    <xf numFmtId="1" fontId="6" fillId="0" borderId="85" xfId="0" applyNumberFormat="1" applyFont="1" applyBorder="1" applyAlignment="1">
      <alignment textRotation="90" wrapText="1" shrinkToFit="1"/>
    </xf>
    <xf numFmtId="1" fontId="6" fillId="0" borderId="6" xfId="0" applyNumberFormat="1" applyFont="1" applyBorder="1" applyAlignment="1">
      <alignment textRotation="90" wrapText="1" shrinkToFit="1"/>
    </xf>
    <xf numFmtId="1" fontId="6" fillId="0" borderId="86" xfId="0" applyNumberFormat="1" applyFont="1" applyBorder="1" applyAlignment="1">
      <alignment textRotation="90" wrapText="1" shrinkToFit="1"/>
    </xf>
    <xf numFmtId="10" fontId="0" fillId="0" borderId="8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80" xfId="0" applyBorder="1" applyAlignment="1">
      <alignment/>
    </xf>
    <xf numFmtId="0" fontId="0" fillId="0" borderId="9" xfId="0" applyBorder="1" applyAlignment="1">
      <alignment textRotation="90"/>
    </xf>
    <xf numFmtId="0" fontId="0" fillId="0" borderId="9" xfId="0" applyBorder="1" applyAlignment="1">
      <alignment/>
    </xf>
    <xf numFmtId="2" fontId="3" fillId="0" borderId="42" xfId="0" applyNumberFormat="1" applyFont="1" applyFill="1" applyBorder="1" applyAlignment="1">
      <alignment horizontal="center" textRotation="90"/>
    </xf>
    <xf numFmtId="2" fontId="3" fillId="0" borderId="16" xfId="0" applyNumberFormat="1" applyFont="1" applyFill="1" applyBorder="1" applyAlignment="1">
      <alignment horizontal="center" textRotation="90"/>
    </xf>
    <xf numFmtId="2" fontId="3" fillId="0" borderId="43" xfId="0" applyNumberFormat="1" applyFont="1" applyFill="1" applyBorder="1" applyAlignment="1">
      <alignment horizontal="center" textRotation="90"/>
    </xf>
    <xf numFmtId="1" fontId="3" fillId="0" borderId="42" xfId="0" applyNumberFormat="1" applyFont="1" applyFill="1" applyBorder="1" applyAlignment="1">
      <alignment horizontal="center" textRotation="90" wrapText="1"/>
    </xf>
    <xf numFmtId="1" fontId="3" fillId="0" borderId="16" xfId="0" applyNumberFormat="1" applyFont="1" applyFill="1" applyBorder="1" applyAlignment="1">
      <alignment horizontal="center" textRotation="90" wrapText="1"/>
    </xf>
    <xf numFmtId="1" fontId="3" fillId="0" borderId="43" xfId="0" applyNumberFormat="1" applyFont="1" applyFill="1" applyBorder="1" applyAlignment="1">
      <alignment horizontal="center" textRotation="90" wrapText="1"/>
    </xf>
    <xf numFmtId="0" fontId="3" fillId="0" borderId="42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3" fillId="0" borderId="43" xfId="0" applyFont="1" applyFill="1" applyBorder="1" applyAlignment="1">
      <alignment horizontal="center" textRotation="90"/>
    </xf>
    <xf numFmtId="2" fontId="3" fillId="0" borderId="42" xfId="0" applyNumberFormat="1" applyFont="1" applyFill="1" applyBorder="1" applyAlignment="1">
      <alignment horizontal="center" textRotation="90" wrapText="1"/>
    </xf>
    <xf numFmtId="2" fontId="0" fillId="0" borderId="16" xfId="0" applyNumberFormat="1" applyBorder="1" applyAlignment="1">
      <alignment horizontal="center" textRotation="90" wrapText="1"/>
    </xf>
    <xf numFmtId="2" fontId="0" fillId="0" borderId="43" xfId="0" applyNumberFormat="1" applyBorder="1" applyAlignment="1">
      <alignment horizontal="center" textRotation="90" wrapText="1"/>
    </xf>
    <xf numFmtId="0" fontId="1" fillId="0" borderId="87" xfId="0" applyFont="1" applyBorder="1" applyAlignment="1">
      <alignment horizontal="center" textRotation="90" wrapText="1" shrinkToFit="1"/>
    </xf>
    <xf numFmtId="0" fontId="0" fillId="0" borderId="38" xfId="0" applyBorder="1" applyAlignment="1">
      <alignment horizontal="center" textRotation="90" wrapText="1" shrinkToFit="1"/>
    </xf>
    <xf numFmtId="0" fontId="0" fillId="0" borderId="80" xfId="0" applyBorder="1" applyAlignment="1">
      <alignment horizontal="center" textRotation="90" wrapText="1" shrinkToFit="1"/>
    </xf>
    <xf numFmtId="0" fontId="2" fillId="2" borderId="42" xfId="0" applyFont="1" applyFill="1" applyBorder="1" applyAlignment="1">
      <alignment horizontal="center" textRotation="90"/>
    </xf>
    <xf numFmtId="0" fontId="2" fillId="2" borderId="16" xfId="0" applyFont="1" applyFill="1" applyBorder="1" applyAlignment="1">
      <alignment horizontal="center" textRotation="90"/>
    </xf>
    <xf numFmtId="0" fontId="2" fillId="2" borderId="88" xfId="0" applyFont="1" applyFill="1" applyBorder="1" applyAlignment="1">
      <alignment horizontal="center" textRotation="90"/>
    </xf>
    <xf numFmtId="0" fontId="2" fillId="0" borderId="42" xfId="0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0" fontId="2" fillId="0" borderId="88" xfId="0" applyFont="1" applyBorder="1" applyAlignment="1">
      <alignment textRotation="90" wrapText="1"/>
    </xf>
    <xf numFmtId="0" fontId="2" fillId="0" borderId="42" xfId="0" applyFont="1" applyBorder="1" applyAlignment="1">
      <alignment textRotation="90"/>
    </xf>
    <xf numFmtId="0" fontId="2" fillId="0" borderId="16" xfId="0" applyFont="1" applyBorder="1" applyAlignment="1">
      <alignment textRotation="90"/>
    </xf>
    <xf numFmtId="0" fontId="2" fillId="0" borderId="88" xfId="0" applyFont="1" applyBorder="1" applyAlignment="1">
      <alignment textRotation="90"/>
    </xf>
    <xf numFmtId="0" fontId="0" fillId="0" borderId="16" xfId="0" applyBorder="1" applyAlignment="1">
      <alignment textRotation="90" wrapText="1"/>
    </xf>
    <xf numFmtId="0" fontId="0" fillId="0" borderId="88" xfId="0" applyBorder="1" applyAlignment="1">
      <alignment textRotation="90" wrapText="1"/>
    </xf>
    <xf numFmtId="1" fontId="1" fillId="0" borderId="87" xfId="0" applyNumberFormat="1" applyFont="1" applyBorder="1" applyAlignment="1">
      <alignment textRotation="90" wrapText="1" shrinkToFit="1"/>
    </xf>
    <xf numFmtId="1" fontId="1" fillId="0" borderId="38" xfId="0" applyNumberFormat="1" applyFont="1" applyBorder="1" applyAlignment="1">
      <alignment textRotation="90" wrapText="1" shrinkToFit="1"/>
    </xf>
    <xf numFmtId="1" fontId="1" fillId="0" borderId="80" xfId="0" applyNumberFormat="1" applyFont="1" applyBorder="1" applyAlignment="1">
      <alignment textRotation="90" wrapText="1" shrinkToFit="1"/>
    </xf>
    <xf numFmtId="164" fontId="3" fillId="0" borderId="42" xfId="0" applyNumberFormat="1" applyFont="1" applyFill="1" applyBorder="1" applyAlignment="1">
      <alignment horizontal="center" textRotation="90"/>
    </xf>
    <xf numFmtId="164" fontId="3" fillId="0" borderId="16" xfId="0" applyNumberFormat="1" applyFont="1" applyFill="1" applyBorder="1" applyAlignment="1">
      <alignment horizontal="center" textRotation="90"/>
    </xf>
    <xf numFmtId="164" fontId="3" fillId="0" borderId="43" xfId="0" applyNumberFormat="1" applyFont="1" applyFill="1" applyBorder="1" applyAlignment="1">
      <alignment horizontal="center" textRotation="90"/>
    </xf>
    <xf numFmtId="0" fontId="2" fillId="2" borderId="89" xfId="0" applyFont="1" applyFill="1" applyBorder="1" applyAlignment="1">
      <alignment horizontal="center" textRotation="90"/>
    </xf>
    <xf numFmtId="0" fontId="2" fillId="2" borderId="9" xfId="0" applyFont="1" applyFill="1" applyBorder="1" applyAlignment="1">
      <alignment horizontal="center" textRotation="90"/>
    </xf>
    <xf numFmtId="0" fontId="2" fillId="2" borderId="90" xfId="0" applyFont="1" applyFill="1" applyBorder="1" applyAlignment="1">
      <alignment horizontal="center" textRotation="90"/>
    </xf>
    <xf numFmtId="1" fontId="3" fillId="0" borderId="42" xfId="0" applyNumberFormat="1" applyFont="1" applyFill="1" applyBorder="1" applyAlignment="1">
      <alignment horizontal="center" textRotation="90"/>
    </xf>
    <xf numFmtId="1" fontId="3" fillId="0" borderId="16" xfId="0" applyNumberFormat="1" applyFont="1" applyFill="1" applyBorder="1" applyAlignment="1">
      <alignment horizontal="center" textRotation="90"/>
    </xf>
    <xf numFmtId="1" fontId="3" fillId="0" borderId="43" xfId="0" applyNumberFormat="1" applyFont="1" applyFill="1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43" xfId="0" applyBorder="1" applyAlignment="1">
      <alignment horizontal="center" textRotation="90"/>
    </xf>
    <xf numFmtId="2" fontId="0" fillId="0" borderId="42" xfId="0" applyNumberFormat="1" applyBorder="1" applyAlignment="1">
      <alignment textRotation="90"/>
    </xf>
    <xf numFmtId="2" fontId="0" fillId="0" borderId="16" xfId="0" applyNumberFormat="1" applyBorder="1" applyAlignment="1">
      <alignment/>
    </xf>
    <xf numFmtId="0" fontId="0" fillId="0" borderId="42" xfId="0" applyBorder="1" applyAlignment="1">
      <alignment textRotation="90"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="75" zoomScaleNormal="75" workbookViewId="0" topLeftCell="A1">
      <selection activeCell="M8" sqref="M8"/>
    </sheetView>
  </sheetViews>
  <sheetFormatPr defaultColWidth="9.140625" defaultRowHeight="12.75"/>
  <cols>
    <col min="1" max="1" width="19.8515625" style="0" customWidth="1"/>
    <col min="2" max="2" width="11.00390625" style="0" customWidth="1"/>
    <col min="3" max="3" width="10.421875" style="0" customWidth="1"/>
    <col min="4" max="5" width="13.140625" style="0" customWidth="1"/>
    <col min="6" max="6" width="10.421875" style="0" customWidth="1"/>
    <col min="7" max="7" width="4.8515625" style="0" customWidth="1"/>
    <col min="8" max="8" width="6.140625" style="0" customWidth="1"/>
  </cols>
  <sheetData>
    <row r="1" spans="1:8" ht="15">
      <c r="A1" s="231" t="s">
        <v>0</v>
      </c>
      <c r="B1" s="232"/>
      <c r="C1" s="232"/>
      <c r="D1" s="232"/>
      <c r="E1" s="232"/>
      <c r="F1" s="232"/>
      <c r="G1" s="232"/>
      <c r="H1" s="232"/>
    </row>
    <row r="2" spans="1:8" ht="14.25" customHeight="1">
      <c r="A2" s="231" t="s">
        <v>1</v>
      </c>
      <c r="B2" s="232"/>
      <c r="C2" s="232"/>
      <c r="D2" s="232"/>
      <c r="E2" s="232"/>
      <c r="F2" s="232"/>
      <c r="G2" s="232"/>
      <c r="H2" s="232"/>
    </row>
    <row r="3" spans="1:8" ht="15">
      <c r="A3" s="231" t="s">
        <v>99</v>
      </c>
      <c r="B3" s="232"/>
      <c r="C3" s="232"/>
      <c r="D3" s="232"/>
      <c r="E3" s="232"/>
      <c r="F3" s="232"/>
      <c r="G3" s="232"/>
      <c r="H3" s="232"/>
    </row>
    <row r="4" ht="16.5" thickBot="1">
      <c r="A4" s="1"/>
    </row>
    <row r="5" spans="1:8" ht="12.75" customHeight="1">
      <c r="A5" s="257" t="s">
        <v>2</v>
      </c>
      <c r="B5" s="260" t="s">
        <v>80</v>
      </c>
      <c r="C5" s="263" t="s">
        <v>74</v>
      </c>
      <c r="D5" s="263" t="s">
        <v>89</v>
      </c>
      <c r="E5" s="263" t="s">
        <v>90</v>
      </c>
      <c r="F5" s="260" t="s">
        <v>91</v>
      </c>
      <c r="G5" s="265" t="s">
        <v>45</v>
      </c>
      <c r="H5" s="268" t="s">
        <v>56</v>
      </c>
    </row>
    <row r="6" spans="1:8" ht="12.75">
      <c r="A6" s="258"/>
      <c r="B6" s="261"/>
      <c r="C6" s="264"/>
      <c r="D6" s="264"/>
      <c r="E6" s="264"/>
      <c r="F6" s="261"/>
      <c r="G6" s="266"/>
      <c r="H6" s="269"/>
    </row>
    <row r="7" spans="1:9" ht="12.75">
      <c r="A7" s="258"/>
      <c r="B7" s="261"/>
      <c r="C7" s="264"/>
      <c r="D7" s="264"/>
      <c r="E7" s="264"/>
      <c r="F7" s="261"/>
      <c r="G7" s="266"/>
      <c r="H7" s="269"/>
      <c r="I7" s="117"/>
    </row>
    <row r="8" spans="1:9" ht="95.25" customHeight="1">
      <c r="A8" s="259"/>
      <c r="B8" s="262"/>
      <c r="C8" s="254"/>
      <c r="D8" s="254"/>
      <c r="E8" s="254"/>
      <c r="F8" s="262"/>
      <c r="G8" s="267"/>
      <c r="H8" s="270"/>
      <c r="I8" s="117"/>
    </row>
    <row r="9" spans="1:9" ht="12.75">
      <c r="A9" s="230" t="s">
        <v>3</v>
      </c>
      <c r="B9" s="222">
        <f>Data!B327</f>
        <v>16.05529595015576</v>
      </c>
      <c r="C9" s="223">
        <f>Data!C327</f>
        <v>13.790370370370368</v>
      </c>
      <c r="D9" s="223">
        <f>Data!D327</f>
        <v>14.663301791277258</v>
      </c>
      <c r="E9" s="223">
        <f>Data!E327</f>
        <v>12.415829826892109</v>
      </c>
      <c r="F9" s="224">
        <v>15.414285714285716</v>
      </c>
      <c r="G9" s="224">
        <v>11</v>
      </c>
      <c r="H9" s="225">
        <v>11</v>
      </c>
      <c r="I9" s="117"/>
    </row>
    <row r="10" spans="1:9" ht="12.75">
      <c r="A10" s="202" t="s">
        <v>4</v>
      </c>
      <c r="B10" s="203">
        <f>Data!B328</f>
        <v>18.571135281023288</v>
      </c>
      <c r="C10" s="204">
        <f>Data!C328</f>
        <v>21.99106828043141</v>
      </c>
      <c r="D10" s="204">
        <f>Data!D328</f>
        <v>14.65883240562393</v>
      </c>
      <c r="E10" s="204">
        <f>Data!E328</f>
        <v>18.632354608671694</v>
      </c>
      <c r="F10" s="205">
        <v>17.018834733930355</v>
      </c>
      <c r="G10" s="205">
        <v>19</v>
      </c>
      <c r="H10" s="206">
        <v>23</v>
      </c>
      <c r="I10" s="117"/>
    </row>
    <row r="11" spans="1:9" ht="12.75">
      <c r="A11" s="202" t="s">
        <v>5</v>
      </c>
      <c r="B11" s="203">
        <f>Data!B329</f>
        <v>75.79278679428491</v>
      </c>
      <c r="C11" s="204">
        <f>Data!C329</f>
        <v>100.54108628795157</v>
      </c>
      <c r="D11" s="204">
        <f>Data!D329</f>
        <v>66.2365795926388</v>
      </c>
      <c r="E11" s="204">
        <f>Data!E329</f>
        <v>91.46978098476202</v>
      </c>
      <c r="F11" s="205">
        <v>58.04538934458003</v>
      </c>
      <c r="G11" s="205">
        <v>51</v>
      </c>
      <c r="H11" s="206">
        <v>65</v>
      </c>
      <c r="I11" s="117"/>
    </row>
    <row r="12" spans="1:9" ht="12.75">
      <c r="A12" s="202" t="s">
        <v>6</v>
      </c>
      <c r="B12" s="203">
        <f>Data!B330</f>
        <v>40.71367350437118</v>
      </c>
      <c r="C12" s="204">
        <f>Data!C330</f>
        <v>38.057896473178396</v>
      </c>
      <c r="D12" s="204">
        <f>Data!D330</f>
        <v>35.65418529798297</v>
      </c>
      <c r="E12" s="204">
        <f>Data!E330</f>
        <v>33.012285341721366</v>
      </c>
      <c r="F12" s="205">
        <v>42.03264736520784</v>
      </c>
      <c r="G12" s="205">
        <v>45</v>
      </c>
      <c r="H12" s="206">
        <v>45</v>
      </c>
      <c r="I12" s="117"/>
    </row>
    <row r="13" spans="1:9" ht="13.5" thickBot="1">
      <c r="A13" s="207" t="s">
        <v>7</v>
      </c>
      <c r="B13" s="208">
        <f>Data!B331</f>
        <v>27.827801300468767</v>
      </c>
      <c r="C13" s="209">
        <f>Data!C331</f>
        <v>23.99222242454698</v>
      </c>
      <c r="D13" s="209">
        <f>Data!D331</f>
        <v>23.776897958566455</v>
      </c>
      <c r="E13" s="209">
        <f>Data!E331</f>
        <v>20.8360661069501</v>
      </c>
      <c r="F13" s="210">
        <v>27.310816592445303</v>
      </c>
      <c r="G13" s="210">
        <v>27</v>
      </c>
      <c r="H13" s="211">
        <v>25</v>
      </c>
      <c r="I13" s="117"/>
    </row>
    <row r="14" spans="1:9" ht="13.5" thickBot="1">
      <c r="A14" s="212" t="s">
        <v>8</v>
      </c>
      <c r="B14" s="213">
        <f>SUM(B9:B13)</f>
        <v>178.96069283030388</v>
      </c>
      <c r="C14" s="214">
        <f>SUM(C9:C13)</f>
        <v>198.37264383647874</v>
      </c>
      <c r="D14" s="214">
        <f>SUM(D9:D13)</f>
        <v>154.98979704608942</v>
      </c>
      <c r="E14" s="214">
        <f>SUM(E9:E13)</f>
        <v>176.36631686899727</v>
      </c>
      <c r="F14" s="215">
        <v>159.82197375044925</v>
      </c>
      <c r="G14" s="215">
        <f>SUM(G9:G13)</f>
        <v>153</v>
      </c>
      <c r="H14" s="229">
        <v>169</v>
      </c>
      <c r="I14" s="122"/>
    </row>
    <row r="15" spans="1:9" ht="13.5" thickBot="1">
      <c r="A15" s="216"/>
      <c r="B15" s="217"/>
      <c r="C15" s="218"/>
      <c r="D15" s="218"/>
      <c r="E15" s="218"/>
      <c r="F15" s="242"/>
      <c r="G15" s="219"/>
      <c r="H15" s="220"/>
      <c r="I15" s="117"/>
    </row>
    <row r="16" spans="1:9" ht="14.25" customHeight="1">
      <c r="A16" s="221" t="s">
        <v>9</v>
      </c>
      <c r="B16" s="222">
        <f>Data!B334</f>
        <v>25.85962052857733</v>
      </c>
      <c r="C16" s="223">
        <f>Data!C334</f>
        <v>24.61629237016802</v>
      </c>
      <c r="D16" s="223">
        <f>Data!D334</f>
        <v>21.69769294671335</v>
      </c>
      <c r="E16" s="223">
        <f>Data!E334</f>
        <v>20.395237926755758</v>
      </c>
      <c r="F16" s="224">
        <v>27.823139521302867</v>
      </c>
      <c r="G16" s="224">
        <v>29</v>
      </c>
      <c r="H16" s="225">
        <v>35</v>
      </c>
      <c r="I16" s="117"/>
    </row>
    <row r="17" spans="1:9" ht="12.75">
      <c r="A17" s="226" t="s">
        <v>10</v>
      </c>
      <c r="B17" s="203">
        <f>Data!B335</f>
        <v>38.81525436261461</v>
      </c>
      <c r="C17" s="204">
        <f>Data!C335</f>
        <v>33.195290223687145</v>
      </c>
      <c r="D17" s="204">
        <f>Data!D335</f>
        <v>32.13016604739722</v>
      </c>
      <c r="E17" s="204">
        <f>Data!E335</f>
        <v>28.57579229709767</v>
      </c>
      <c r="F17" s="205">
        <v>37.62536682320033</v>
      </c>
      <c r="G17" s="205">
        <v>37</v>
      </c>
      <c r="H17" s="206">
        <v>37</v>
      </c>
      <c r="I17" s="117"/>
    </row>
    <row r="18" spans="1:9" ht="12.75">
      <c r="A18" s="226" t="s">
        <v>11</v>
      </c>
      <c r="B18" s="203">
        <f>Data!B336</f>
        <v>11.84</v>
      </c>
      <c r="C18" s="204">
        <f>Data!C336</f>
        <v>7.5</v>
      </c>
      <c r="D18" s="204">
        <f>Data!D336</f>
        <v>11.106765714285716</v>
      </c>
      <c r="E18" s="204">
        <f>Data!E336</f>
        <v>7.030374999999999</v>
      </c>
      <c r="F18" s="205">
        <v>14.804812834224597</v>
      </c>
      <c r="G18" s="205">
        <v>7</v>
      </c>
      <c r="H18" s="206">
        <v>12</v>
      </c>
      <c r="I18" s="117"/>
    </row>
    <row r="19" spans="1:9" ht="12.75">
      <c r="A19" s="226" t="s">
        <v>12</v>
      </c>
      <c r="B19" s="203">
        <f>Data!B337</f>
        <v>22.090786516853935</v>
      </c>
      <c r="C19" s="204">
        <f>Data!C337</f>
        <v>20.109501088737083</v>
      </c>
      <c r="D19" s="204">
        <f>Data!D337</f>
        <v>20.196796116853935</v>
      </c>
      <c r="E19" s="204">
        <f>Data!E337</f>
        <v>18.2166641681875</v>
      </c>
      <c r="F19" s="205">
        <v>26.941569676700112</v>
      </c>
      <c r="G19" s="205">
        <v>30</v>
      </c>
      <c r="H19" s="206">
        <v>30</v>
      </c>
      <c r="I19" s="117"/>
    </row>
    <row r="20" spans="1:9" ht="12.75">
      <c r="A20" s="202" t="s">
        <v>13</v>
      </c>
      <c r="B20" s="203">
        <f>Data!B338</f>
        <v>26.530900967982127</v>
      </c>
      <c r="C20" s="204">
        <f>Data!C338</f>
        <v>22.864086715767385</v>
      </c>
      <c r="D20" s="204">
        <f>Data!D338</f>
        <v>24.848325967982127</v>
      </c>
      <c r="E20" s="204">
        <f>Data!E338</f>
        <v>21.149761973167646</v>
      </c>
      <c r="F20" s="205">
        <v>36.345922459893046</v>
      </c>
      <c r="G20" s="205">
        <v>18</v>
      </c>
      <c r="H20" s="206">
        <v>27</v>
      </c>
      <c r="I20" s="117"/>
    </row>
    <row r="21" spans="1:8" ht="12.75">
      <c r="A21" s="227" t="s">
        <v>81</v>
      </c>
      <c r="B21" s="203">
        <f>Data!B339</f>
        <v>7.294792071511853</v>
      </c>
      <c r="C21" s="233" t="s">
        <v>83</v>
      </c>
      <c r="D21" s="204">
        <f>Data!D339</f>
        <v>5.836623926350564</v>
      </c>
      <c r="E21" s="233" t="s">
        <v>83</v>
      </c>
      <c r="F21" s="243">
        <v>6.637312113174183</v>
      </c>
      <c r="G21" s="205">
        <v>6</v>
      </c>
      <c r="H21" s="206">
        <v>10</v>
      </c>
    </row>
    <row r="22" spans="1:9" ht="13.5" thickBot="1">
      <c r="A22" s="234" t="s">
        <v>85</v>
      </c>
      <c r="B22" s="236">
        <v>1</v>
      </c>
      <c r="C22" s="237">
        <v>1</v>
      </c>
      <c r="D22" s="237">
        <v>1</v>
      </c>
      <c r="E22" s="237">
        <v>1</v>
      </c>
      <c r="F22" s="244">
        <v>1.0256410256410255</v>
      </c>
      <c r="G22" s="210">
        <v>2</v>
      </c>
      <c r="H22" s="211">
        <v>2</v>
      </c>
      <c r="I22" s="117"/>
    </row>
    <row r="23" spans="1:9" ht="13.5" thickBot="1">
      <c r="A23" s="212" t="s">
        <v>8</v>
      </c>
      <c r="B23" s="213">
        <f>SUM(B16:B22)</f>
        <v>133.43135444753986</v>
      </c>
      <c r="C23" s="214">
        <f>SUM(C16:C22)</f>
        <v>109.28517039835963</v>
      </c>
      <c r="D23" s="214">
        <f>SUM(D16:D22)</f>
        <v>116.81637071958292</v>
      </c>
      <c r="E23" s="214">
        <f>SUM(E16:E22)</f>
        <v>96.36783136520857</v>
      </c>
      <c r="F23" s="215">
        <v>151.20376445413615</v>
      </c>
      <c r="G23" s="215">
        <f>SUM(G16:G22)</f>
        <v>129</v>
      </c>
      <c r="H23" s="229">
        <v>153</v>
      </c>
      <c r="I23" s="122"/>
    </row>
    <row r="24" spans="1:9" ht="13.5" thickBot="1">
      <c r="A24" s="216"/>
      <c r="B24" s="217"/>
      <c r="C24" s="218"/>
      <c r="D24" s="218"/>
      <c r="E24" s="218"/>
      <c r="F24" s="242"/>
      <c r="G24" s="219"/>
      <c r="H24" s="220"/>
      <c r="I24" s="117"/>
    </row>
    <row r="25" spans="1:9" ht="12.75">
      <c r="A25" s="230" t="s">
        <v>16</v>
      </c>
      <c r="B25" s="222">
        <f>Data!B343</f>
        <v>253.85226801402663</v>
      </c>
      <c r="C25" s="223">
        <f>Data!C343</f>
        <v>273.06323100597086</v>
      </c>
      <c r="D25" s="223">
        <f>Data!D343</f>
        <v>236.19922263866366</v>
      </c>
      <c r="E25" s="223">
        <f>Data!E343</f>
        <v>255.45124362359243</v>
      </c>
      <c r="F25" s="224">
        <v>250.1083295696243</v>
      </c>
      <c r="G25" s="224">
        <v>224</v>
      </c>
      <c r="H25" s="225">
        <v>230</v>
      </c>
      <c r="I25" s="117"/>
    </row>
    <row r="26" spans="1:9" ht="12.75">
      <c r="A26" s="202" t="s">
        <v>17</v>
      </c>
      <c r="B26" s="203">
        <f>Data!B344</f>
        <v>5.147058823529411</v>
      </c>
      <c r="C26" s="204">
        <f>Data!C344</f>
        <v>5.472222222222222</v>
      </c>
      <c r="D26" s="204">
        <f>Data!D344</f>
        <v>4.785808823529411</v>
      </c>
      <c r="E26" s="204">
        <f>Data!E344</f>
        <v>4.946549999999999</v>
      </c>
      <c r="F26" s="205">
        <v>6.577777777777777</v>
      </c>
      <c r="G26" s="205">
        <v>7</v>
      </c>
      <c r="H26" s="206">
        <v>8</v>
      </c>
      <c r="I26" s="117"/>
    </row>
    <row r="27" spans="1:9" ht="12.75">
      <c r="A27" s="202" t="s">
        <v>18</v>
      </c>
      <c r="B27" s="203">
        <f>Data!B345</f>
        <v>131.27131530565345</v>
      </c>
      <c r="C27" s="204">
        <f>Data!C345</f>
        <v>128.1505719008063</v>
      </c>
      <c r="D27" s="204">
        <f>Data!D345</f>
        <v>120.92914235483376</v>
      </c>
      <c r="E27" s="204">
        <f>Data!E345</f>
        <v>118.1471074523804</v>
      </c>
      <c r="F27" s="205">
        <v>93.89504183852866</v>
      </c>
      <c r="G27" s="205">
        <v>157</v>
      </c>
      <c r="H27" s="206">
        <v>122</v>
      </c>
      <c r="I27" s="117"/>
    </row>
    <row r="28" spans="1:8" ht="12.75">
      <c r="A28" s="227" t="s">
        <v>82</v>
      </c>
      <c r="B28" s="203">
        <f>Data!B346</f>
        <v>3.936842105263158</v>
      </c>
      <c r="C28" s="233" t="s">
        <v>84</v>
      </c>
      <c r="D28" s="204">
        <f>Data!D346</f>
        <v>3.6666271052631574</v>
      </c>
      <c r="E28" s="233" t="s">
        <v>84</v>
      </c>
      <c r="F28" s="243">
        <v>4.306878306878306</v>
      </c>
      <c r="G28" s="205">
        <v>4</v>
      </c>
      <c r="H28" s="206">
        <v>5</v>
      </c>
    </row>
    <row r="29" spans="1:9" ht="12.75">
      <c r="A29" s="227" t="s">
        <v>86</v>
      </c>
      <c r="B29" s="235">
        <v>2</v>
      </c>
      <c r="C29" s="228">
        <v>2</v>
      </c>
      <c r="D29" s="228">
        <v>2</v>
      </c>
      <c r="E29" s="228">
        <v>2</v>
      </c>
      <c r="F29" s="243">
        <v>3</v>
      </c>
      <c r="G29" s="205">
        <v>0</v>
      </c>
      <c r="H29" s="206">
        <v>12</v>
      </c>
      <c r="I29" s="117"/>
    </row>
    <row r="30" spans="1:9" ht="12.75">
      <c r="A30" s="202" t="s">
        <v>21</v>
      </c>
      <c r="B30" s="203">
        <f>Data!B348</f>
        <v>1.2735849056603774</v>
      </c>
      <c r="C30" s="204">
        <f>Data!C348</f>
        <v>2.5</v>
      </c>
      <c r="D30" s="204">
        <f>Data!D348</f>
        <v>1.1263584905660378</v>
      </c>
      <c r="E30" s="204">
        <f>Data!E348</f>
        <v>2.380459090909091</v>
      </c>
      <c r="F30" s="205">
        <v>1.0083732057416268</v>
      </c>
      <c r="G30" s="205">
        <v>1</v>
      </c>
      <c r="H30" s="206">
        <v>2</v>
      </c>
      <c r="I30" s="117"/>
    </row>
    <row r="31" spans="1:9" ht="12.75">
      <c r="A31" s="202" t="s">
        <v>22</v>
      </c>
      <c r="B31" s="203">
        <f>Data!B349</f>
        <v>7.53377902885292</v>
      </c>
      <c r="C31" s="204">
        <f>Data!C349</f>
        <v>6.869047619047619</v>
      </c>
      <c r="D31" s="204">
        <f>Data!D349</f>
        <v>6.644730321956368</v>
      </c>
      <c r="E31" s="204">
        <f>Data!E349</f>
        <v>6.016497619047619</v>
      </c>
      <c r="F31" s="205">
        <v>7.8214082214082215</v>
      </c>
      <c r="G31" s="205">
        <v>6</v>
      </c>
      <c r="H31" s="206">
        <v>8</v>
      </c>
      <c r="I31" s="117"/>
    </row>
    <row r="32" spans="1:9" ht="12.75">
      <c r="A32" s="202" t="s">
        <v>23</v>
      </c>
      <c r="B32" s="203">
        <f>Data!B350</f>
        <v>33.53536664503569</v>
      </c>
      <c r="C32" s="204">
        <f>Data!C350</f>
        <v>29.631911267091837</v>
      </c>
      <c r="D32" s="204">
        <f>Data!D350</f>
        <v>32.26883492861777</v>
      </c>
      <c r="E32" s="204">
        <f>Data!E350</f>
        <v>28.36560296589808</v>
      </c>
      <c r="F32" s="205">
        <v>37.99170894526034</v>
      </c>
      <c r="G32" s="205">
        <v>44</v>
      </c>
      <c r="H32" s="206">
        <v>38</v>
      </c>
      <c r="I32" s="117"/>
    </row>
    <row r="33" spans="1:9" ht="13.5" thickBot="1">
      <c r="A33" s="207" t="s">
        <v>24</v>
      </c>
      <c r="B33" s="208">
        <f>Data!B351</f>
        <v>47.02707808564231</v>
      </c>
      <c r="C33" s="209">
        <f>Data!C351</f>
        <v>33.20052098750814</v>
      </c>
      <c r="D33" s="209">
        <f>Data!D351</f>
        <v>43.08135453400503</v>
      </c>
      <c r="E33" s="209">
        <f>Data!E351</f>
        <v>30.47173971578043</v>
      </c>
      <c r="F33" s="210">
        <v>34.19444334984385</v>
      </c>
      <c r="G33" s="210">
        <v>31</v>
      </c>
      <c r="H33" s="211">
        <v>35</v>
      </c>
      <c r="I33" s="117"/>
    </row>
    <row r="34" spans="1:9" s="60" customFormat="1" ht="13.5" thickBot="1">
      <c r="A34" s="212" t="s">
        <v>8</v>
      </c>
      <c r="B34" s="213">
        <f>SUM(B25:B33)</f>
        <v>485.57729291366394</v>
      </c>
      <c r="C34" s="214">
        <f>SUM(C25:C33)</f>
        <v>480.88750500264695</v>
      </c>
      <c r="D34" s="214">
        <f>Data!D352</f>
        <v>448.7020791974352</v>
      </c>
      <c r="E34" s="214">
        <f>Data!E352</f>
        <v>450.779200467608</v>
      </c>
      <c r="F34" s="215">
        <v>438.9039612150631</v>
      </c>
      <c r="G34" s="215">
        <f>SUM(G25:G33)</f>
        <v>474</v>
      </c>
      <c r="H34" s="229">
        <v>425</v>
      </c>
      <c r="I34" s="122"/>
    </row>
    <row r="35" spans="1:9" ht="13.5" thickBot="1">
      <c r="A35" s="216"/>
      <c r="B35" s="217"/>
      <c r="C35" s="218"/>
      <c r="D35" s="218"/>
      <c r="E35" s="218"/>
      <c r="F35" s="242"/>
      <c r="G35" s="219"/>
      <c r="H35" s="220"/>
      <c r="I35" s="117"/>
    </row>
    <row r="36" spans="1:9" s="60" customFormat="1" ht="13.5" thickBot="1">
      <c r="A36" s="212" t="s">
        <v>25</v>
      </c>
      <c r="B36" s="213">
        <f>B14+B23+B34</f>
        <v>797.9693401915076</v>
      </c>
      <c r="C36" s="214">
        <f>C14+C23+C34</f>
        <v>788.5453192374853</v>
      </c>
      <c r="D36" s="214">
        <f>D14+D23+D34</f>
        <v>720.5082469631075</v>
      </c>
      <c r="E36" s="214">
        <f>E14+E23+E34</f>
        <v>723.5133487018138</v>
      </c>
      <c r="F36" s="215">
        <v>749.9296994196485</v>
      </c>
      <c r="G36" s="215">
        <f>G14+G23+G34</f>
        <v>756</v>
      </c>
      <c r="H36" s="229">
        <f>H14+H23+H34</f>
        <v>747</v>
      </c>
      <c r="I36" s="122"/>
    </row>
    <row r="38" spans="1:6" ht="12.75">
      <c r="A38" s="200" t="s">
        <v>78</v>
      </c>
      <c r="B38" s="200"/>
      <c r="C38" s="200"/>
      <c r="D38" s="200"/>
      <c r="E38" s="200"/>
      <c r="F38" s="200"/>
    </row>
    <row r="39" spans="1:6" ht="12.75">
      <c r="A39" s="201" t="s">
        <v>79</v>
      </c>
      <c r="B39" s="200"/>
      <c r="C39" s="238" t="s">
        <v>62</v>
      </c>
      <c r="D39" s="239">
        <v>0.1515</v>
      </c>
      <c r="E39" s="200"/>
      <c r="F39" s="200"/>
    </row>
    <row r="40" spans="1:6" ht="12.75">
      <c r="A40" s="201"/>
      <c r="B40" s="200"/>
      <c r="C40" s="238" t="s">
        <v>63</v>
      </c>
      <c r="D40" s="239">
        <v>0.1578</v>
      </c>
      <c r="E40" s="200"/>
      <c r="F40" s="200"/>
    </row>
    <row r="41" spans="1:6" ht="12.75">
      <c r="A41" s="200"/>
      <c r="B41" s="200"/>
      <c r="C41" s="238" t="s">
        <v>64</v>
      </c>
      <c r="D41" s="239">
        <v>0.1957</v>
      </c>
      <c r="E41" s="200"/>
      <c r="F41" s="200"/>
    </row>
    <row r="42" spans="1:6" ht="12.75">
      <c r="A42" s="200"/>
      <c r="B42" s="200"/>
      <c r="C42" s="238" t="s">
        <v>65</v>
      </c>
      <c r="D42" s="239">
        <v>0.2093</v>
      </c>
      <c r="E42" s="200"/>
      <c r="F42" s="200"/>
    </row>
    <row r="43" spans="1:6" ht="12.75">
      <c r="A43" s="200"/>
      <c r="B43" s="200"/>
      <c r="C43" s="238" t="s">
        <v>88</v>
      </c>
      <c r="D43" s="239">
        <f>SUM(D39:D42)/4</f>
        <v>0.178575</v>
      </c>
      <c r="E43" s="200"/>
      <c r="F43" s="200"/>
    </row>
    <row r="44" spans="1:6" ht="12.75">
      <c r="A44" s="200"/>
      <c r="B44" s="200"/>
      <c r="C44" s="255" t="s">
        <v>77</v>
      </c>
      <c r="D44" s="271">
        <f>(D42-D39)/4</f>
        <v>0.014450000000000005</v>
      </c>
      <c r="E44" s="200"/>
      <c r="F44" s="200"/>
    </row>
    <row r="45" spans="1:6" ht="12.75">
      <c r="A45" s="200"/>
      <c r="B45" s="200"/>
      <c r="C45" s="255"/>
      <c r="D45" s="272"/>
      <c r="E45" s="200"/>
      <c r="F45" s="200"/>
    </row>
    <row r="46" spans="1:6" ht="12.75">
      <c r="A46" s="200"/>
      <c r="B46" s="200"/>
      <c r="C46" s="256"/>
      <c r="D46" s="272"/>
      <c r="E46" s="200"/>
      <c r="F46" s="200"/>
    </row>
    <row r="47" spans="1:6" ht="12.75">
      <c r="A47" s="200"/>
      <c r="B47" s="200"/>
      <c r="C47" s="256"/>
      <c r="D47" s="273"/>
      <c r="E47" s="200"/>
      <c r="F47" s="200"/>
    </row>
    <row r="48" ht="12.75">
      <c r="A48" s="117" t="s">
        <v>67</v>
      </c>
    </row>
    <row r="49" ht="12.75">
      <c r="A49" s="135" t="s">
        <v>66</v>
      </c>
    </row>
    <row r="50" ht="12.75">
      <c r="A50" t="s">
        <v>87</v>
      </c>
    </row>
  </sheetData>
  <mergeCells count="10">
    <mergeCell ref="C44:C47"/>
    <mergeCell ref="E5:E8"/>
    <mergeCell ref="G5:G8"/>
    <mergeCell ref="H5:H8"/>
    <mergeCell ref="D44:D47"/>
    <mergeCell ref="F5:F8"/>
    <mergeCell ref="A5:A8"/>
    <mergeCell ref="B5:B8"/>
    <mergeCell ref="C5:C8"/>
    <mergeCell ref="D5:D8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Footer>&amp;RTW
12Sep06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5"/>
  <sheetViews>
    <sheetView tabSelected="1" zoomScale="75" zoomScaleNormal="75" workbookViewId="0" topLeftCell="A8">
      <pane xSplit="2145" ySplit="2895" topLeftCell="A1" activePane="bottomRight" state="split"/>
      <selection pane="topLeft" activeCell="E308" sqref="E308"/>
      <selection pane="topRight" activeCell="C8" sqref="C8:C11"/>
      <selection pane="bottomLeft" activeCell="A323" sqref="A323:A326"/>
      <selection pane="bottomRight" activeCell="A2" sqref="A2"/>
    </sheetView>
  </sheetViews>
  <sheetFormatPr defaultColWidth="9.140625" defaultRowHeight="12.75"/>
  <cols>
    <col min="1" max="1" width="22.7109375" style="0" customWidth="1"/>
    <col min="2" max="2" width="15.57421875" style="0" customWidth="1"/>
    <col min="3" max="3" width="12.57421875" style="0" customWidth="1"/>
    <col min="4" max="4" width="15.7109375" style="0" customWidth="1"/>
    <col min="5" max="6" width="17.8515625" style="0" customWidth="1"/>
    <col min="7" max="7" width="13.00390625" style="0" customWidth="1"/>
    <col min="8" max="8" width="10.7109375" style="0" customWidth="1"/>
    <col min="9" max="9" width="12.421875" style="0" customWidth="1"/>
    <col min="10" max="10" width="7.421875" style="0" customWidth="1"/>
    <col min="11" max="11" width="13.8515625" style="0" customWidth="1"/>
    <col min="12" max="13" width="12.00390625" style="0" customWidth="1"/>
    <col min="14" max="14" width="9.7109375" style="0" customWidth="1"/>
    <col min="15" max="15" width="9.00390625" style="22" customWidth="1"/>
    <col min="16" max="16" width="10.00390625" style="117" customWidth="1"/>
    <col min="17" max="17" width="8.8515625" style="22" customWidth="1"/>
    <col min="18" max="18" width="10.28125" style="22" customWidth="1"/>
    <col min="19" max="19" width="9.140625" style="22" customWidth="1"/>
    <col min="20" max="20" width="11.140625" style="22" bestFit="1" customWidth="1"/>
    <col min="21" max="21" width="11.140625" style="22" customWidth="1"/>
    <col min="22" max="22" width="9.140625" style="62" customWidth="1"/>
    <col min="25" max="25" width="10.140625" style="0" customWidth="1"/>
    <col min="26" max="27" width="9.140625" style="117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26</v>
      </c>
    </row>
    <row r="4" ht="15.75">
      <c r="A4" s="1"/>
    </row>
    <row r="5" ht="15.75">
      <c r="A5" s="1" t="s">
        <v>29</v>
      </c>
    </row>
    <row r="6" ht="2.25" customHeight="1" thickBot="1">
      <c r="A6" s="1"/>
    </row>
    <row r="7" ht="15" customHeight="1" hidden="1">
      <c r="A7" s="30" t="s">
        <v>27</v>
      </c>
    </row>
    <row r="8" spans="1:27" ht="12.75" customHeight="1">
      <c r="A8" s="308" t="s">
        <v>2</v>
      </c>
      <c r="B8" s="311" t="s">
        <v>96</v>
      </c>
      <c r="C8" s="311" t="s">
        <v>93</v>
      </c>
      <c r="D8" s="282" t="s">
        <v>97</v>
      </c>
      <c r="E8" s="282" t="s">
        <v>94</v>
      </c>
      <c r="F8" s="152"/>
      <c r="G8" s="282" t="s">
        <v>75</v>
      </c>
      <c r="H8" s="282" t="s">
        <v>76</v>
      </c>
      <c r="I8" s="305" t="s">
        <v>41</v>
      </c>
      <c r="J8" s="305" t="s">
        <v>42</v>
      </c>
      <c r="K8" s="282" t="s">
        <v>43</v>
      </c>
      <c r="L8" s="276" t="s">
        <v>44</v>
      </c>
      <c r="M8" s="276" t="s">
        <v>47</v>
      </c>
      <c r="N8" s="282" t="s">
        <v>58</v>
      </c>
      <c r="O8" s="279" t="s">
        <v>49</v>
      </c>
      <c r="P8" s="285" t="s">
        <v>53</v>
      </c>
      <c r="Q8" s="279" t="s">
        <v>48</v>
      </c>
      <c r="R8" s="279" t="s">
        <v>55</v>
      </c>
      <c r="S8" s="279" t="s">
        <v>50</v>
      </c>
      <c r="T8" s="279" t="s">
        <v>51</v>
      </c>
      <c r="U8" s="279" t="s">
        <v>59</v>
      </c>
      <c r="V8" s="318" t="s">
        <v>52</v>
      </c>
      <c r="W8" s="318" t="s">
        <v>40</v>
      </c>
      <c r="X8" s="318" t="s">
        <v>38</v>
      </c>
      <c r="Y8" s="318" t="s">
        <v>39</v>
      </c>
      <c r="Z8" s="316" t="s">
        <v>46</v>
      </c>
      <c r="AA8" s="316" t="s">
        <v>46</v>
      </c>
    </row>
    <row r="9" spans="1:27" ht="12.75">
      <c r="A9" s="309"/>
      <c r="B9" s="312"/>
      <c r="C9" s="312"/>
      <c r="D9" s="283"/>
      <c r="E9" s="283"/>
      <c r="F9" s="153"/>
      <c r="G9" s="314"/>
      <c r="H9" s="314"/>
      <c r="I9" s="306"/>
      <c r="J9" s="306"/>
      <c r="K9" s="283"/>
      <c r="L9" s="277"/>
      <c r="M9" s="277"/>
      <c r="N9" s="283"/>
      <c r="O9" s="280"/>
      <c r="P9" s="286"/>
      <c r="Q9" s="280"/>
      <c r="R9" s="280"/>
      <c r="S9" s="280"/>
      <c r="T9" s="280"/>
      <c r="U9" s="280"/>
      <c r="V9" s="319"/>
      <c r="W9" s="319"/>
      <c r="X9" s="319"/>
      <c r="Y9" s="319"/>
      <c r="Z9" s="317"/>
      <c r="AA9" s="317"/>
    </row>
    <row r="10" spans="1:27" ht="12.75" customHeight="1">
      <c r="A10" s="309"/>
      <c r="B10" s="312"/>
      <c r="C10" s="312"/>
      <c r="D10" s="283"/>
      <c r="E10" s="283"/>
      <c r="F10" s="153"/>
      <c r="G10" s="314"/>
      <c r="H10" s="314"/>
      <c r="I10" s="306"/>
      <c r="J10" s="306"/>
      <c r="K10" s="283"/>
      <c r="L10" s="277"/>
      <c r="M10" s="277"/>
      <c r="N10" s="283"/>
      <c r="O10" s="280"/>
      <c r="P10" s="286"/>
      <c r="Q10" s="280"/>
      <c r="R10" s="280"/>
      <c r="S10" s="280"/>
      <c r="T10" s="280"/>
      <c r="U10" s="280"/>
      <c r="V10" s="319"/>
      <c r="W10" s="319"/>
      <c r="X10" s="319"/>
      <c r="Y10" s="319"/>
      <c r="Z10" s="317"/>
      <c r="AA10" s="317"/>
    </row>
    <row r="11" spans="1:27" ht="139.5" customHeight="1">
      <c r="A11" s="310"/>
      <c r="B11" s="313"/>
      <c r="C11" s="313"/>
      <c r="D11" s="284"/>
      <c r="E11" s="284"/>
      <c r="F11" s="154"/>
      <c r="G11" s="315"/>
      <c r="H11" s="315"/>
      <c r="I11" s="307"/>
      <c r="J11" s="307"/>
      <c r="K11" s="284"/>
      <c r="L11" s="278"/>
      <c r="M11" s="278"/>
      <c r="N11" s="284"/>
      <c r="O11" s="281"/>
      <c r="P11" s="287"/>
      <c r="Q11" s="281"/>
      <c r="R11" s="281"/>
      <c r="S11" s="281"/>
      <c r="T11" s="281"/>
      <c r="U11" s="281"/>
      <c r="V11" s="320"/>
      <c r="W11" s="319"/>
      <c r="X11" s="319"/>
      <c r="Y11" s="319"/>
      <c r="Z11" s="317"/>
      <c r="AA11" s="317"/>
    </row>
    <row r="12" spans="1:27" ht="18.75" customHeight="1">
      <c r="A12" s="31" t="s">
        <v>3</v>
      </c>
      <c r="B12" s="76">
        <v>40</v>
      </c>
      <c r="C12" s="173">
        <v>27</v>
      </c>
      <c r="D12" s="3">
        <v>15</v>
      </c>
      <c r="E12" s="3">
        <v>19</v>
      </c>
      <c r="F12" s="98"/>
      <c r="G12" s="98"/>
      <c r="H12" s="98"/>
      <c r="I12" s="76">
        <v>42</v>
      </c>
      <c r="J12" s="42">
        <v>15</v>
      </c>
      <c r="K12" s="73">
        <v>4</v>
      </c>
      <c r="L12" s="21">
        <f aca="true" t="shared" si="0" ref="L12:L17">(I12-B12)/B12</f>
        <v>0.05</v>
      </c>
      <c r="M12" s="21">
        <f aca="true" t="shared" si="1" ref="M12:M17">(J12-D12)/D12</f>
        <v>0</v>
      </c>
      <c r="N12" s="4">
        <f aca="true" t="shared" si="2" ref="N12:N17">K12/J12*100</f>
        <v>26.666666666666668</v>
      </c>
      <c r="O12" s="16">
        <f>C12*(1+L12)</f>
        <v>28.35</v>
      </c>
      <c r="P12" s="4">
        <f aca="true" t="shared" si="3" ref="P12:P17">(E12/C12)*100</f>
        <v>70.37037037037037</v>
      </c>
      <c r="Q12" s="16">
        <f>E12*(1+L12)</f>
        <v>19.95</v>
      </c>
      <c r="R12" s="16">
        <f>O12/100*P12</f>
        <v>19.95</v>
      </c>
      <c r="S12" s="16">
        <f>Q12/100*N12</f>
        <v>5.319999999999999</v>
      </c>
      <c r="T12" s="16">
        <f>R12/100*N12</f>
        <v>5.319999999999999</v>
      </c>
      <c r="U12" s="16">
        <f>R12/100*(N12-N$323)</f>
        <v>5.0317225</v>
      </c>
      <c r="V12" s="41">
        <f aca="true" t="shared" si="4" ref="V12:V17">D12/B12</f>
        <v>0.375</v>
      </c>
      <c r="W12" s="68">
        <f>+(((((I12/B12)*C12)*(J12/I12))*(N12/100)))*((E12/C12)/V12)</f>
        <v>5.066666666666667</v>
      </c>
      <c r="X12" s="41">
        <v>0.29508196721311475</v>
      </c>
      <c r="Y12" s="68">
        <f>+(((((I12/B12)*C12)*(J12/I12))*(N12/100)))*((E12/C12)/X12)</f>
        <v>6.438888888888889</v>
      </c>
      <c r="Z12" s="118">
        <f aca="true" t="shared" si="5" ref="Z12:Z17">D12/(G12+D12)</f>
        <v>1</v>
      </c>
      <c r="AA12" s="118">
        <f aca="true" t="shared" si="6" ref="AA12:AA17">E12/(H12+E12)</f>
        <v>1</v>
      </c>
    </row>
    <row r="13" spans="1:27" ht="18.75" customHeight="1">
      <c r="A13" s="55" t="s">
        <v>4</v>
      </c>
      <c r="B13" s="77">
        <v>21</v>
      </c>
      <c r="C13" s="174">
        <v>27</v>
      </c>
      <c r="D13" s="5">
        <v>21</v>
      </c>
      <c r="E13" s="5">
        <v>27</v>
      </c>
      <c r="F13" s="99"/>
      <c r="G13" s="99"/>
      <c r="H13" s="99"/>
      <c r="I13" s="77">
        <v>22</v>
      </c>
      <c r="J13" s="44">
        <v>22</v>
      </c>
      <c r="K13" s="43">
        <v>4</v>
      </c>
      <c r="L13" s="26">
        <f t="shared" si="0"/>
        <v>0.047619047619047616</v>
      </c>
      <c r="M13" s="26">
        <f t="shared" si="1"/>
        <v>0.047619047619047616</v>
      </c>
      <c r="N13" s="6">
        <f t="shared" si="2"/>
        <v>18.181818181818183</v>
      </c>
      <c r="O13" s="17">
        <f>C13*(1+L13)</f>
        <v>28.28571428571429</v>
      </c>
      <c r="P13" s="6">
        <f t="shared" si="3"/>
        <v>100</v>
      </c>
      <c r="Q13" s="17">
        <f>E13*(1+L13)</f>
        <v>28.28571428571429</v>
      </c>
      <c r="R13" s="16">
        <f>O13/100*P13</f>
        <v>28.285714285714285</v>
      </c>
      <c r="S13" s="17">
        <f>Q13/100*N13</f>
        <v>5.142857142857143</v>
      </c>
      <c r="T13" s="17">
        <f>R13/100*N13</f>
        <v>5.142857142857143</v>
      </c>
      <c r="U13" s="126">
        <f>R13/100*(N13-N$323)</f>
        <v>4.734128571428572</v>
      </c>
      <c r="V13" s="51">
        <f t="shared" si="4"/>
        <v>1</v>
      </c>
      <c r="W13" s="65">
        <f>+(((((I13/B13)*C13)*(J13/I13))*(N13/100)))*((E13/C13)/V13)</f>
        <v>5.142857142857143</v>
      </c>
      <c r="X13" s="43">
        <v>0.5172413793103449</v>
      </c>
      <c r="Y13" s="65">
        <f>+(((((I13/B13)*C13)*(J13/I13))*(N13/100)))*((E13/C13)/X13)</f>
        <v>9.942857142857143</v>
      </c>
      <c r="Z13" s="119">
        <f t="shared" si="5"/>
        <v>1</v>
      </c>
      <c r="AA13" s="119">
        <f t="shared" si="6"/>
        <v>1</v>
      </c>
    </row>
    <row r="14" spans="1:27" ht="18.75" customHeight="1">
      <c r="A14" s="55" t="s">
        <v>5</v>
      </c>
      <c r="B14" s="240">
        <v>120</v>
      </c>
      <c r="C14" s="174">
        <v>120</v>
      </c>
      <c r="D14" s="5">
        <v>99</v>
      </c>
      <c r="E14" s="5">
        <v>99</v>
      </c>
      <c r="F14" s="99"/>
      <c r="G14" s="99"/>
      <c r="H14" s="99"/>
      <c r="I14" s="77">
        <v>124</v>
      </c>
      <c r="J14" s="44">
        <v>102</v>
      </c>
      <c r="K14" s="74">
        <v>17</v>
      </c>
      <c r="L14" s="26">
        <f t="shared" si="0"/>
        <v>0.03333333333333333</v>
      </c>
      <c r="M14" s="26">
        <f t="shared" si="1"/>
        <v>0.030303030303030304</v>
      </c>
      <c r="N14" s="6">
        <f t="shared" si="2"/>
        <v>16.666666666666664</v>
      </c>
      <c r="O14" s="17">
        <f>C14*(1+L14)</f>
        <v>124.00000000000001</v>
      </c>
      <c r="P14" s="6">
        <f t="shared" si="3"/>
        <v>82.5</v>
      </c>
      <c r="Q14" s="17">
        <f>E14*(1+L14)</f>
        <v>102.30000000000001</v>
      </c>
      <c r="R14" s="17">
        <f>O14/100*P14</f>
        <v>102.30000000000001</v>
      </c>
      <c r="S14" s="17">
        <f>Q14/100*N14</f>
        <v>17.05</v>
      </c>
      <c r="T14" s="17">
        <f>R14/100*N14</f>
        <v>17.05</v>
      </c>
      <c r="U14" s="126">
        <f>R14/100*(N14-N$323)</f>
        <v>15.571765</v>
      </c>
      <c r="V14" s="51">
        <f t="shared" si="4"/>
        <v>0.825</v>
      </c>
      <c r="W14" s="65">
        <f>+(((((I14/B14)*C14)*(J14/I14))*(N14/100)))*((E14/C14)/V14)</f>
        <v>17</v>
      </c>
      <c r="X14" s="43">
        <v>0.6313131313131313</v>
      </c>
      <c r="Y14" s="65">
        <f>+(((((I14/B14)*C14)*(J14/I14))*(N14/100)))*((E14/C14)/X14)</f>
        <v>22.2156</v>
      </c>
      <c r="Z14" s="119">
        <f t="shared" si="5"/>
        <v>1</v>
      </c>
      <c r="AA14" s="119">
        <f t="shared" si="6"/>
        <v>1</v>
      </c>
    </row>
    <row r="15" spans="1:27" ht="18.75" customHeight="1">
      <c r="A15" s="55" t="s">
        <v>6</v>
      </c>
      <c r="B15" s="77">
        <v>256</v>
      </c>
      <c r="C15" s="174">
        <v>140</v>
      </c>
      <c r="D15" s="5">
        <v>192</v>
      </c>
      <c r="E15" s="5">
        <v>119</v>
      </c>
      <c r="F15" s="99"/>
      <c r="G15" s="99"/>
      <c r="H15" s="99"/>
      <c r="I15" s="77">
        <v>260</v>
      </c>
      <c r="J15" s="44">
        <v>195</v>
      </c>
      <c r="K15" s="74">
        <v>25</v>
      </c>
      <c r="L15" s="26">
        <f t="shared" si="0"/>
        <v>0.015625</v>
      </c>
      <c r="M15" s="26">
        <f t="shared" si="1"/>
        <v>0.015625</v>
      </c>
      <c r="N15" s="6">
        <f t="shared" si="2"/>
        <v>12.82051282051282</v>
      </c>
      <c r="O15" s="17">
        <f>C15*(1+L15)</f>
        <v>142.1875</v>
      </c>
      <c r="P15" s="6">
        <f t="shared" si="3"/>
        <v>85</v>
      </c>
      <c r="Q15" s="17">
        <f>E15*(1+L15)</f>
        <v>120.859375</v>
      </c>
      <c r="R15" s="17">
        <f>O15/100*P15</f>
        <v>120.859375</v>
      </c>
      <c r="S15" s="17">
        <f>Q15/100*N15</f>
        <v>15.494791666666664</v>
      </c>
      <c r="T15" s="17">
        <f>R15/100*N15</f>
        <v>15.494791666666664</v>
      </c>
      <c r="U15" s="126">
        <f>R15/100*(N15-N$323)</f>
        <v>13.748373697916664</v>
      </c>
      <c r="V15" s="51">
        <f t="shared" si="4"/>
        <v>0.75</v>
      </c>
      <c r="W15" s="65">
        <f>+(((((I15/B15)*C15)*(J15/I15))*(N15/100)))*((E15/C15)/V15)</f>
        <v>15.494791666666664</v>
      </c>
      <c r="X15" s="43">
        <v>0.30809399477806787</v>
      </c>
      <c r="Y15" s="65">
        <f>+(((((I15/B15)*C15)*(J15/I15))*(N15/100)))*((E15/C15)/X15)</f>
        <v>37.719312764830505</v>
      </c>
      <c r="Z15" s="119">
        <f t="shared" si="5"/>
        <v>1</v>
      </c>
      <c r="AA15" s="119">
        <f t="shared" si="6"/>
        <v>1</v>
      </c>
    </row>
    <row r="16" spans="1:27" ht="18.75" customHeight="1">
      <c r="A16" s="56" t="s">
        <v>7</v>
      </c>
      <c r="B16" s="78">
        <v>78</v>
      </c>
      <c r="C16" s="175">
        <v>69</v>
      </c>
      <c r="D16" s="7">
        <v>76</v>
      </c>
      <c r="E16" s="7">
        <v>68</v>
      </c>
      <c r="F16" s="100"/>
      <c r="G16" s="100"/>
      <c r="H16" s="100"/>
      <c r="I16" s="78">
        <v>80</v>
      </c>
      <c r="J16" s="46">
        <v>76</v>
      </c>
      <c r="K16" s="75">
        <v>15</v>
      </c>
      <c r="L16" s="27">
        <f t="shared" si="0"/>
        <v>0.02564102564102564</v>
      </c>
      <c r="M16" s="27">
        <f t="shared" si="1"/>
        <v>0</v>
      </c>
      <c r="N16" s="8">
        <f t="shared" si="2"/>
        <v>19.736842105263158</v>
      </c>
      <c r="O16" s="18">
        <f>C16*(1+L16)</f>
        <v>70.76923076923076</v>
      </c>
      <c r="P16" s="8">
        <f t="shared" si="3"/>
        <v>98.55072463768117</v>
      </c>
      <c r="Q16" s="18">
        <f>E16*(1+L16)</f>
        <v>69.74358974358974</v>
      </c>
      <c r="R16" s="18">
        <f>O16/100*P16</f>
        <v>69.74358974358975</v>
      </c>
      <c r="S16" s="18">
        <f>Q16/100*N16</f>
        <v>13.765182186234817</v>
      </c>
      <c r="T16" s="18">
        <f>R16/100*N16</f>
        <v>13.765182186234819</v>
      </c>
      <c r="U16" s="131">
        <f>R16/100*(N16-N$323)</f>
        <v>12.757387314439947</v>
      </c>
      <c r="V16" s="51">
        <f t="shared" si="4"/>
        <v>0.9743589743589743</v>
      </c>
      <c r="W16" s="65">
        <f>+(((((I16/B16)*C16)*(J16/I16))*(N16/100)))*((E16/C16)/V16)</f>
        <v>13.421052631578945</v>
      </c>
      <c r="X16" s="43">
        <v>0.6820809248554913</v>
      </c>
      <c r="Y16" s="65">
        <f>+(((((I16/B16)*C16)*(J16/I16))*(N16/100)))*((E16/C16)/X16)</f>
        <v>19.17209908735332</v>
      </c>
      <c r="Z16" s="119">
        <f t="shared" si="5"/>
        <v>1</v>
      </c>
      <c r="AA16" s="119">
        <f t="shared" si="6"/>
        <v>1</v>
      </c>
    </row>
    <row r="17" spans="1:27" ht="18.75" customHeight="1">
      <c r="A17" s="32" t="s">
        <v>8</v>
      </c>
      <c r="B17" s="79">
        <f>SUM(B12:B16)</f>
        <v>515</v>
      </c>
      <c r="C17" s="176">
        <f>SUM(C12:C16)</f>
        <v>383</v>
      </c>
      <c r="D17" s="9">
        <f>SUM(D12:D16)</f>
        <v>403</v>
      </c>
      <c r="E17" s="9">
        <f>SUM(E12:E16)</f>
        <v>332</v>
      </c>
      <c r="F17" s="101"/>
      <c r="G17" s="101"/>
      <c r="H17" s="101"/>
      <c r="I17" s="79">
        <f>SUM(I12:I16)</f>
        <v>528</v>
      </c>
      <c r="J17" s="48">
        <f>SUM(J12:J16)</f>
        <v>410</v>
      </c>
      <c r="K17" s="47">
        <f>SUM(K12:K16)</f>
        <v>65</v>
      </c>
      <c r="L17" s="28">
        <f t="shared" si="0"/>
        <v>0.02524271844660194</v>
      </c>
      <c r="M17" s="28">
        <f t="shared" si="1"/>
        <v>0.017369727047146403</v>
      </c>
      <c r="N17" s="29">
        <f t="shared" si="2"/>
        <v>15.853658536585366</v>
      </c>
      <c r="O17" s="23">
        <f>SUM(O12:O16)</f>
        <v>393.5924450549451</v>
      </c>
      <c r="P17" s="29">
        <f t="shared" si="3"/>
        <v>86.68407310704961</v>
      </c>
      <c r="Q17" s="23">
        <f>SUM(Q12:Q16)</f>
        <v>341.13867902930406</v>
      </c>
      <c r="R17" s="23">
        <f>SUM(R12:R16)</f>
        <v>341.13867902930406</v>
      </c>
      <c r="S17" s="23">
        <f>SUM(S12:S16)</f>
        <v>56.772830995758625</v>
      </c>
      <c r="T17" s="23">
        <f>SUM(T12:T16)</f>
        <v>56.772830995758625</v>
      </c>
      <c r="U17" s="23">
        <f>SUM(U12:U16)</f>
        <v>51.84337708378518</v>
      </c>
      <c r="V17" s="64">
        <f t="shared" si="4"/>
        <v>0.7825242718446602</v>
      </c>
      <c r="W17" s="48">
        <f>SUM(W12:W16)</f>
        <v>56.12536810776942</v>
      </c>
      <c r="X17" s="47">
        <v>0.4990909090909091</v>
      </c>
      <c r="Y17" s="48">
        <f>SUM(Y12:Y16)</f>
        <v>95.48875788392985</v>
      </c>
      <c r="Z17" s="115">
        <f t="shared" si="5"/>
        <v>1</v>
      </c>
      <c r="AA17" s="115">
        <f t="shared" si="6"/>
        <v>1</v>
      </c>
    </row>
    <row r="18" spans="1:27" ht="18.75" customHeight="1">
      <c r="A18" s="33"/>
      <c r="B18" s="80"/>
      <c r="C18" s="177"/>
      <c r="D18" s="10"/>
      <c r="E18" s="10"/>
      <c r="F18" s="102"/>
      <c r="G18" s="102"/>
      <c r="H18" s="102"/>
      <c r="I18" s="80"/>
      <c r="J18" s="50"/>
      <c r="K18" s="50"/>
      <c r="L18" s="11"/>
      <c r="M18" s="11"/>
      <c r="N18" s="10"/>
      <c r="O18" s="19"/>
      <c r="P18" s="11"/>
      <c r="Q18" s="19"/>
      <c r="R18" s="19"/>
      <c r="S18" s="19"/>
      <c r="T18" s="19"/>
      <c r="U18" s="123"/>
      <c r="V18" s="49"/>
      <c r="W18" s="49"/>
      <c r="X18" s="49"/>
      <c r="Y18" s="49"/>
      <c r="Z18" s="120"/>
      <c r="AA18" s="120"/>
    </row>
    <row r="19" spans="1:27" ht="18.75" customHeight="1">
      <c r="A19" s="57" t="s">
        <v>9</v>
      </c>
      <c r="B19" s="81">
        <v>37</v>
      </c>
      <c r="C19" s="173">
        <v>29</v>
      </c>
      <c r="D19" s="12">
        <v>30</v>
      </c>
      <c r="E19" s="12">
        <v>28</v>
      </c>
      <c r="F19" s="103"/>
      <c r="G19" s="103"/>
      <c r="H19" s="103"/>
      <c r="I19" s="81">
        <v>39</v>
      </c>
      <c r="J19" s="42">
        <v>32</v>
      </c>
      <c r="K19" s="41">
        <v>6</v>
      </c>
      <c r="L19" s="21">
        <f aca="true" t="shared" si="7" ref="L19:L26">(I19-B19)/B19</f>
        <v>0.05405405405405406</v>
      </c>
      <c r="M19" s="21">
        <f aca="true" t="shared" si="8" ref="M19:M26">(J19-D19)/D19</f>
        <v>0.06666666666666667</v>
      </c>
      <c r="N19" s="4">
        <f aca="true" t="shared" si="9" ref="N19:N25">K19/J19*100</f>
        <v>18.75</v>
      </c>
      <c r="O19" s="16">
        <f aca="true" t="shared" si="10" ref="O19:O25">C19*(1+L19)</f>
        <v>30.567567567567565</v>
      </c>
      <c r="P19" s="4">
        <f aca="true" t="shared" si="11" ref="P19:P24">(E19/C19)*100</f>
        <v>96.55172413793103</v>
      </c>
      <c r="Q19" s="16">
        <f aca="true" t="shared" si="12" ref="Q19:Q25">E19*(1+L19)</f>
        <v>29.51351351351351</v>
      </c>
      <c r="R19" s="16">
        <f aca="true" t="shared" si="13" ref="R19:R24">O19/100*P19</f>
        <v>29.513513513513512</v>
      </c>
      <c r="S19" s="16">
        <f aca="true" t="shared" si="14" ref="S19:S25">Q19/100*N19</f>
        <v>5.533783783783782</v>
      </c>
      <c r="T19" s="16">
        <f aca="true" t="shared" si="15" ref="T19:T24">R19/100*N19</f>
        <v>5.533783783783783</v>
      </c>
      <c r="U19" s="125">
        <f aca="true" t="shared" si="16" ref="U19:U24">R19/100*(N19-N$323)</f>
        <v>5.107313513513513</v>
      </c>
      <c r="V19" s="41">
        <f aca="true" t="shared" si="17" ref="V19:V25">D19/B19</f>
        <v>0.8108108108108109</v>
      </c>
      <c r="W19" s="65">
        <f aca="true" t="shared" si="18" ref="W19:W25">+(((((I19/B19)*C19)*(J19/I19))*(N19/100)))*((E19/C19)/V19)</f>
        <v>5.599999999999999</v>
      </c>
      <c r="X19" s="41">
        <v>0.7272727272727273</v>
      </c>
      <c r="Y19" s="65">
        <f aca="true" t="shared" si="19" ref="Y19:Y26">+(((((I19/B19)*C19)*(J19/I19))*(N19/100)))*((E19/C19)/X19)</f>
        <v>6.243243243243242</v>
      </c>
      <c r="Z19" s="119">
        <f aca="true" t="shared" si="20" ref="Z19:Z26">D19/(G19+D19)</f>
        <v>1</v>
      </c>
      <c r="AA19" s="119">
        <f aca="true" t="shared" si="21" ref="AA19:AA26">E19/(H19+E19)</f>
        <v>1</v>
      </c>
    </row>
    <row r="20" spans="1:27" ht="18.75" customHeight="1">
      <c r="A20" s="58" t="s">
        <v>10</v>
      </c>
      <c r="B20" s="82">
        <v>153</v>
      </c>
      <c r="C20" s="174">
        <v>92</v>
      </c>
      <c r="D20" s="13">
        <v>139</v>
      </c>
      <c r="E20" s="13">
        <v>87</v>
      </c>
      <c r="F20" s="104"/>
      <c r="G20" s="104"/>
      <c r="H20" s="104"/>
      <c r="I20" s="82">
        <v>157</v>
      </c>
      <c r="J20" s="44">
        <v>139</v>
      </c>
      <c r="K20" s="74">
        <v>24</v>
      </c>
      <c r="L20" s="26">
        <f t="shared" si="7"/>
        <v>0.026143790849673203</v>
      </c>
      <c r="M20" s="26">
        <f t="shared" si="8"/>
        <v>0</v>
      </c>
      <c r="N20" s="6">
        <f t="shared" si="9"/>
        <v>17.26618705035971</v>
      </c>
      <c r="O20" s="17">
        <f t="shared" si="10"/>
        <v>94.40522875816993</v>
      </c>
      <c r="P20" s="6">
        <f t="shared" si="11"/>
        <v>94.56521739130434</v>
      </c>
      <c r="Q20" s="17">
        <f t="shared" si="12"/>
        <v>89.27450980392156</v>
      </c>
      <c r="R20" s="17">
        <f t="shared" si="13"/>
        <v>89.27450980392156</v>
      </c>
      <c r="S20" s="17">
        <f t="shared" si="14"/>
        <v>15.414303851036816</v>
      </c>
      <c r="T20" s="17">
        <f t="shared" si="15"/>
        <v>15.414303851036816</v>
      </c>
      <c r="U20" s="126">
        <f t="shared" si="16"/>
        <v>14.12428718437015</v>
      </c>
      <c r="V20" s="51">
        <f t="shared" si="17"/>
        <v>0.9084967320261438</v>
      </c>
      <c r="W20" s="65">
        <f t="shared" si="18"/>
        <v>15.021582733812947</v>
      </c>
      <c r="X20" s="51">
        <v>0.42990654205607476</v>
      </c>
      <c r="Y20" s="65">
        <f t="shared" si="19"/>
        <v>31.744245524296673</v>
      </c>
      <c r="Z20" s="119">
        <f t="shared" si="20"/>
        <v>1</v>
      </c>
      <c r="AA20" s="119">
        <f t="shared" si="21"/>
        <v>1</v>
      </c>
    </row>
    <row r="21" spans="1:27" ht="18.75" customHeight="1">
      <c r="A21" s="58" t="s">
        <v>11</v>
      </c>
      <c r="B21" s="82">
        <v>4</v>
      </c>
      <c r="C21" s="174">
        <v>8</v>
      </c>
      <c r="D21" s="13">
        <v>3</v>
      </c>
      <c r="E21" s="13">
        <v>7</v>
      </c>
      <c r="F21" s="104"/>
      <c r="G21" s="104"/>
      <c r="H21" s="104"/>
      <c r="I21" s="82">
        <v>4</v>
      </c>
      <c r="J21" s="44">
        <v>4</v>
      </c>
      <c r="K21" s="74">
        <v>0</v>
      </c>
      <c r="L21" s="26">
        <f t="shared" si="7"/>
        <v>0</v>
      </c>
      <c r="M21" s="26">
        <f t="shared" si="8"/>
        <v>0.3333333333333333</v>
      </c>
      <c r="N21" s="6">
        <f t="shared" si="9"/>
        <v>0</v>
      </c>
      <c r="O21" s="17">
        <f t="shared" si="10"/>
        <v>8</v>
      </c>
      <c r="P21" s="6">
        <f t="shared" si="11"/>
        <v>87.5</v>
      </c>
      <c r="Q21" s="17">
        <f t="shared" si="12"/>
        <v>7</v>
      </c>
      <c r="R21" s="17">
        <f t="shared" si="13"/>
        <v>7</v>
      </c>
      <c r="S21" s="17">
        <f t="shared" si="14"/>
        <v>0</v>
      </c>
      <c r="T21" s="17">
        <f t="shared" si="15"/>
        <v>0</v>
      </c>
      <c r="U21" s="126">
        <f t="shared" si="16"/>
        <v>-0.10115</v>
      </c>
      <c r="V21" s="51">
        <f t="shared" si="17"/>
        <v>0.75</v>
      </c>
      <c r="W21" s="65">
        <f t="shared" si="18"/>
        <v>0</v>
      </c>
      <c r="X21" s="51">
        <v>0.4</v>
      </c>
      <c r="Y21" s="65">
        <f t="shared" si="19"/>
        <v>0</v>
      </c>
      <c r="Z21" s="119">
        <f t="shared" si="20"/>
        <v>1</v>
      </c>
      <c r="AA21" s="119">
        <f t="shared" si="21"/>
        <v>1</v>
      </c>
    </row>
    <row r="22" spans="1:27" ht="18.75" customHeight="1">
      <c r="A22" s="58" t="s">
        <v>12</v>
      </c>
      <c r="B22" s="82">
        <v>108</v>
      </c>
      <c r="C22" s="174">
        <v>60</v>
      </c>
      <c r="D22" s="13">
        <v>74</v>
      </c>
      <c r="E22" s="13">
        <v>47</v>
      </c>
      <c r="F22" s="104"/>
      <c r="G22" s="104"/>
      <c r="H22" s="104"/>
      <c r="I22" s="82">
        <v>109</v>
      </c>
      <c r="J22" s="44">
        <v>77</v>
      </c>
      <c r="K22" s="74">
        <v>16</v>
      </c>
      <c r="L22" s="26">
        <f t="shared" si="7"/>
        <v>0.009259259259259259</v>
      </c>
      <c r="M22" s="26">
        <f t="shared" si="8"/>
        <v>0.04054054054054054</v>
      </c>
      <c r="N22" s="6">
        <f t="shared" si="9"/>
        <v>20.77922077922078</v>
      </c>
      <c r="O22" s="17">
        <f t="shared" si="10"/>
        <v>60.55555555555556</v>
      </c>
      <c r="P22" s="6">
        <f t="shared" si="11"/>
        <v>78.33333333333333</v>
      </c>
      <c r="Q22" s="17">
        <f t="shared" si="12"/>
        <v>47.43518518518519</v>
      </c>
      <c r="R22" s="17">
        <f t="shared" si="13"/>
        <v>47.43518518518519</v>
      </c>
      <c r="S22" s="17">
        <f t="shared" si="14"/>
        <v>9.856661856661859</v>
      </c>
      <c r="T22" s="17">
        <f t="shared" si="15"/>
        <v>9.856661856661859</v>
      </c>
      <c r="U22" s="126">
        <f t="shared" si="16"/>
        <v>9.171223430735932</v>
      </c>
      <c r="V22" s="51">
        <f t="shared" si="17"/>
        <v>0.6851851851851852</v>
      </c>
      <c r="W22" s="65">
        <f t="shared" si="18"/>
        <v>10.162162162162161</v>
      </c>
      <c r="X22" s="51">
        <v>0.5585585585585585</v>
      </c>
      <c r="Y22" s="65">
        <f t="shared" si="19"/>
        <v>12.465949820788532</v>
      </c>
      <c r="Z22" s="119">
        <f t="shared" si="20"/>
        <v>1</v>
      </c>
      <c r="AA22" s="119">
        <f t="shared" si="21"/>
        <v>1</v>
      </c>
    </row>
    <row r="23" spans="1:27" ht="18.75" customHeight="1">
      <c r="A23" s="55" t="s">
        <v>13</v>
      </c>
      <c r="B23" s="77">
        <v>37</v>
      </c>
      <c r="C23" s="174">
        <v>34</v>
      </c>
      <c r="D23" s="5">
        <v>33</v>
      </c>
      <c r="E23" s="5">
        <v>33</v>
      </c>
      <c r="F23" s="99"/>
      <c r="G23" s="99"/>
      <c r="H23" s="99"/>
      <c r="I23" s="77">
        <v>38</v>
      </c>
      <c r="J23" s="44">
        <v>34</v>
      </c>
      <c r="K23" s="74">
        <v>13</v>
      </c>
      <c r="L23" s="26">
        <f t="shared" si="7"/>
        <v>0.02702702702702703</v>
      </c>
      <c r="M23" s="26">
        <f t="shared" si="8"/>
        <v>0.030303030303030304</v>
      </c>
      <c r="N23" s="6">
        <f t="shared" si="9"/>
        <v>38.23529411764706</v>
      </c>
      <c r="O23" s="17">
        <f t="shared" si="10"/>
        <v>34.91891891891892</v>
      </c>
      <c r="P23" s="6">
        <f t="shared" si="11"/>
        <v>97.05882352941177</v>
      </c>
      <c r="Q23" s="17">
        <f t="shared" si="12"/>
        <v>33.89189189189189</v>
      </c>
      <c r="R23" s="17">
        <f t="shared" si="13"/>
        <v>33.891891891891895</v>
      </c>
      <c r="S23" s="17">
        <f t="shared" si="14"/>
        <v>12.95866454689984</v>
      </c>
      <c r="T23" s="17">
        <f t="shared" si="15"/>
        <v>12.958664546899842</v>
      </c>
      <c r="U23" s="126">
        <f t="shared" si="16"/>
        <v>12.468926709062004</v>
      </c>
      <c r="V23" s="51">
        <f t="shared" si="17"/>
        <v>0.8918918918918919</v>
      </c>
      <c r="W23" s="65">
        <f t="shared" si="18"/>
        <v>12.999999999999996</v>
      </c>
      <c r="X23" s="43">
        <v>0.6607142857142857</v>
      </c>
      <c r="Y23" s="65">
        <f t="shared" si="19"/>
        <v>17.548575602629654</v>
      </c>
      <c r="Z23" s="119">
        <f t="shared" si="20"/>
        <v>1</v>
      </c>
      <c r="AA23" s="119">
        <f t="shared" si="21"/>
        <v>1</v>
      </c>
    </row>
    <row r="24" spans="1:27" ht="18.75" customHeight="1">
      <c r="A24" s="55" t="s">
        <v>14</v>
      </c>
      <c r="B24" s="77">
        <v>44</v>
      </c>
      <c r="C24" s="174">
        <v>47</v>
      </c>
      <c r="D24" s="5">
        <v>36</v>
      </c>
      <c r="E24" s="5">
        <v>40</v>
      </c>
      <c r="F24" s="99"/>
      <c r="G24" s="99"/>
      <c r="H24" s="99"/>
      <c r="I24" s="77">
        <v>46</v>
      </c>
      <c r="J24" s="44">
        <v>37</v>
      </c>
      <c r="K24" s="74">
        <v>2</v>
      </c>
      <c r="L24" s="26">
        <f t="shared" si="7"/>
        <v>0.045454545454545456</v>
      </c>
      <c r="M24" s="26">
        <f t="shared" si="8"/>
        <v>0.027777777777777776</v>
      </c>
      <c r="N24" s="6">
        <f t="shared" si="9"/>
        <v>5.405405405405405</v>
      </c>
      <c r="O24" s="17">
        <f t="shared" si="10"/>
        <v>49.13636363636363</v>
      </c>
      <c r="P24" s="6">
        <f t="shared" si="11"/>
        <v>85.1063829787234</v>
      </c>
      <c r="Q24" s="17">
        <f t="shared" si="12"/>
        <v>41.81818181818181</v>
      </c>
      <c r="R24" s="17">
        <f t="shared" si="13"/>
        <v>41.81818181818181</v>
      </c>
      <c r="S24" s="17">
        <f t="shared" si="14"/>
        <v>2.26044226044226</v>
      </c>
      <c r="T24" s="17">
        <f t="shared" si="15"/>
        <v>2.26044226044226</v>
      </c>
      <c r="U24" s="126">
        <f t="shared" si="16"/>
        <v>1.656169533169533</v>
      </c>
      <c r="V24" s="51">
        <f t="shared" si="17"/>
        <v>0.8181818181818182</v>
      </c>
      <c r="W24" s="65">
        <f t="shared" si="18"/>
        <v>2.222222222222222</v>
      </c>
      <c r="X24" s="43">
        <v>0.6</v>
      </c>
      <c r="Y24" s="65">
        <f t="shared" si="19"/>
        <v>3.0303030303030303</v>
      </c>
      <c r="Z24" s="119">
        <f t="shared" si="20"/>
        <v>1</v>
      </c>
      <c r="AA24" s="119">
        <f t="shared" si="21"/>
        <v>1</v>
      </c>
    </row>
    <row r="25" spans="1:27" ht="18.75" customHeight="1">
      <c r="A25" s="56" t="s">
        <v>15</v>
      </c>
      <c r="B25" s="78">
        <v>3</v>
      </c>
      <c r="C25" s="178">
        <v>0</v>
      </c>
      <c r="D25" s="7">
        <v>3</v>
      </c>
      <c r="E25" s="7">
        <v>0</v>
      </c>
      <c r="F25" s="100"/>
      <c r="G25" s="100"/>
      <c r="H25" s="100"/>
      <c r="I25" s="78">
        <v>3</v>
      </c>
      <c r="J25" s="46">
        <v>3</v>
      </c>
      <c r="K25" s="75">
        <v>0</v>
      </c>
      <c r="L25" s="27">
        <f t="shared" si="7"/>
        <v>0</v>
      </c>
      <c r="M25" s="27">
        <f t="shared" si="8"/>
        <v>0</v>
      </c>
      <c r="N25" s="8">
        <f t="shared" si="9"/>
        <v>0</v>
      </c>
      <c r="O25" s="18">
        <f t="shared" si="10"/>
        <v>0</v>
      </c>
      <c r="P25" s="6" t="s">
        <v>31</v>
      </c>
      <c r="Q25" s="18">
        <f t="shared" si="12"/>
        <v>0</v>
      </c>
      <c r="R25" s="18" t="s">
        <v>31</v>
      </c>
      <c r="S25" s="18">
        <f t="shared" si="14"/>
        <v>0</v>
      </c>
      <c r="T25" s="18" t="s">
        <v>31</v>
      </c>
      <c r="U25" s="127"/>
      <c r="V25" s="66">
        <f t="shared" si="17"/>
        <v>1</v>
      </c>
      <c r="W25" s="65" t="e">
        <f t="shared" si="18"/>
        <v>#DIV/0!</v>
      </c>
      <c r="X25" s="45">
        <v>1</v>
      </c>
      <c r="Y25" s="65" t="e">
        <f t="shared" si="19"/>
        <v>#DIV/0!</v>
      </c>
      <c r="Z25" s="119">
        <f t="shared" si="20"/>
        <v>1</v>
      </c>
      <c r="AA25" s="119" t="e">
        <f t="shared" si="21"/>
        <v>#DIV/0!</v>
      </c>
    </row>
    <row r="26" spans="1:27" ht="18.75" customHeight="1">
      <c r="A26" s="32" t="s">
        <v>8</v>
      </c>
      <c r="B26" s="79">
        <f>SUM(B19:B25)</f>
        <v>386</v>
      </c>
      <c r="C26" s="176">
        <f>SUM(C19:C25)</f>
        <v>270</v>
      </c>
      <c r="D26" s="9">
        <f>SUM(D19:D25)</f>
        <v>318</v>
      </c>
      <c r="E26" s="47">
        <f>SUM(E19:E25)</f>
        <v>242</v>
      </c>
      <c r="F26" s="47"/>
      <c r="G26" s="47"/>
      <c r="H26" s="47"/>
      <c r="I26" s="79">
        <f>SUM(I19:I25)</f>
        <v>396</v>
      </c>
      <c r="J26" s="48">
        <f>SUM(J19:J25)</f>
        <v>326</v>
      </c>
      <c r="K26" s="47">
        <f>SUM(K19:K25)</f>
        <v>61</v>
      </c>
      <c r="L26" s="28">
        <f t="shared" si="7"/>
        <v>0.025906735751295335</v>
      </c>
      <c r="M26" s="28">
        <f t="shared" si="8"/>
        <v>0.025157232704402517</v>
      </c>
      <c r="N26" s="29">
        <f>K26/J26*100</f>
        <v>18.711656441717793</v>
      </c>
      <c r="O26" s="23">
        <f>SUM(O19:O25)</f>
        <v>277.58363443657555</v>
      </c>
      <c r="P26" s="29">
        <f>(E26/C26)*100</f>
        <v>89.62962962962962</v>
      </c>
      <c r="Q26" s="23">
        <f>SUM(Q19:Q25)</f>
        <v>248.93328221269394</v>
      </c>
      <c r="R26" s="23">
        <f>SUM(R19:R25)</f>
        <v>248.93328221269397</v>
      </c>
      <c r="S26" s="23">
        <f>SUM(S19:S25)</f>
        <v>46.023856298824555</v>
      </c>
      <c r="T26" s="23">
        <f>SUM(T19:T25)</f>
        <v>46.02385629882456</v>
      </c>
      <c r="U26" s="23">
        <f>SUM(U19:U25)</f>
        <v>42.42677037085113</v>
      </c>
      <c r="V26" s="47">
        <v>0.5219594594594594</v>
      </c>
      <c r="W26" s="48" t="e">
        <f>SUM(W19:W25)</f>
        <v>#DIV/0!</v>
      </c>
      <c r="X26" s="47">
        <v>0.5219594594594594</v>
      </c>
      <c r="Y26" s="69">
        <f t="shared" si="19"/>
        <v>73.26914499387964</v>
      </c>
      <c r="Z26" s="116">
        <f t="shared" si="20"/>
        <v>1</v>
      </c>
      <c r="AA26" s="116">
        <f t="shared" si="21"/>
        <v>1</v>
      </c>
    </row>
    <row r="27" spans="1:27" ht="18.75" customHeight="1">
      <c r="A27" s="33"/>
      <c r="B27" s="80"/>
      <c r="C27" s="177"/>
      <c r="D27" s="10"/>
      <c r="E27" s="10"/>
      <c r="F27" s="102"/>
      <c r="G27" s="102"/>
      <c r="H27" s="102"/>
      <c r="I27" s="80"/>
      <c r="J27" s="50"/>
      <c r="K27" s="50"/>
      <c r="L27" s="11"/>
      <c r="M27" s="11"/>
      <c r="N27" s="10"/>
      <c r="O27" s="19"/>
      <c r="P27" s="11"/>
      <c r="Q27" s="19"/>
      <c r="R27" s="19"/>
      <c r="S27" s="19"/>
      <c r="T27" s="19"/>
      <c r="U27" s="123"/>
      <c r="V27" s="49"/>
      <c r="W27" s="49"/>
      <c r="X27" s="49"/>
      <c r="Y27" s="49"/>
      <c r="Z27" s="120"/>
      <c r="AA27" s="120"/>
    </row>
    <row r="28" spans="1:27" ht="18.75" customHeight="1">
      <c r="A28" s="31" t="s">
        <v>16</v>
      </c>
      <c r="B28" s="76">
        <v>1286</v>
      </c>
      <c r="C28" s="173">
        <v>962</v>
      </c>
      <c r="D28" s="3">
        <v>592</v>
      </c>
      <c r="E28" s="3">
        <v>805</v>
      </c>
      <c r="F28" s="98"/>
      <c r="G28" s="98"/>
      <c r="H28" s="98"/>
      <c r="I28" s="76">
        <v>1316</v>
      </c>
      <c r="J28" s="42">
        <v>604</v>
      </c>
      <c r="K28" s="52">
        <v>159</v>
      </c>
      <c r="L28" s="21">
        <f aca="true" t="shared" si="22" ref="L28:L36">(I28-B28)/B28</f>
        <v>0.02332814930015552</v>
      </c>
      <c r="M28" s="21">
        <f aca="true" t="shared" si="23" ref="M28:M37">(J28-D28)/D28</f>
        <v>0.02027027027027027</v>
      </c>
      <c r="N28" s="4">
        <f aca="true" t="shared" si="24" ref="N28:N36">K28/J28*100</f>
        <v>26.32450331125828</v>
      </c>
      <c r="O28" s="16">
        <f aca="true" t="shared" si="25" ref="O28:O36">C28*(1+L28)</f>
        <v>984.4416796267496</v>
      </c>
      <c r="P28" s="4">
        <f aca="true" t="shared" si="26" ref="P28:P37">(E28/C28)*100</f>
        <v>83.67983367983368</v>
      </c>
      <c r="Q28" s="17">
        <f aca="true" t="shared" si="27" ref="Q28:Q36">E28*(1+L28)</f>
        <v>823.7791601866253</v>
      </c>
      <c r="R28" s="16">
        <f>O28/100*P28</f>
        <v>823.7791601866253</v>
      </c>
      <c r="S28" s="16">
        <f aca="true" t="shared" si="28" ref="S28:S36">Q28/100*N28</f>
        <v>216.8557723007838</v>
      </c>
      <c r="T28" s="16">
        <f>R28/100*N28</f>
        <v>216.8557723007838</v>
      </c>
      <c r="U28" s="125">
        <f>R28/100*(N28-N$323)</f>
        <v>204.95216343608706</v>
      </c>
      <c r="V28" s="41">
        <f aca="true" t="shared" si="29" ref="V28:V36">D28/B28</f>
        <v>0.4603421461897356</v>
      </c>
      <c r="W28" s="65">
        <f aca="true" t="shared" si="30" ref="W28:W36">+(((((I28/B28)*C28)*(J28/I28))*(N28/100)))*((E28/C28)/V28)</f>
        <v>216.2077702702703</v>
      </c>
      <c r="X28" s="52">
        <v>0.23333333333333334</v>
      </c>
      <c r="Y28" s="65">
        <f aca="true" t="shared" si="31" ref="Y28:Y36">+(((((I28/B28)*C28)*(J28/I28))*(N28/100)))*((E28/C28)/X28)</f>
        <v>426.5552099533437</v>
      </c>
      <c r="Z28" s="119">
        <f aca="true" t="shared" si="32" ref="Z28:Z37">D28/(G28+D28)</f>
        <v>1</v>
      </c>
      <c r="AA28" s="119">
        <f aca="true" t="shared" si="33" ref="AA28:AA37">E28/(H28+E28)</f>
        <v>1</v>
      </c>
    </row>
    <row r="29" spans="1:27" ht="18.75" customHeight="1">
      <c r="A29" s="55" t="s">
        <v>17</v>
      </c>
      <c r="B29" s="77">
        <v>25</v>
      </c>
      <c r="C29" s="174">
        <v>15</v>
      </c>
      <c r="D29" s="5">
        <v>16</v>
      </c>
      <c r="E29" s="5">
        <v>10</v>
      </c>
      <c r="F29" s="99"/>
      <c r="G29" s="99"/>
      <c r="H29" s="99"/>
      <c r="I29" s="77">
        <v>25</v>
      </c>
      <c r="J29" s="44">
        <v>16</v>
      </c>
      <c r="K29" s="43">
        <v>4</v>
      </c>
      <c r="L29" s="26">
        <f t="shared" si="22"/>
        <v>0</v>
      </c>
      <c r="M29" s="26">
        <f t="shared" si="23"/>
        <v>0</v>
      </c>
      <c r="N29" s="6">
        <f t="shared" si="24"/>
        <v>25</v>
      </c>
      <c r="O29" s="17">
        <f t="shared" si="25"/>
        <v>15</v>
      </c>
      <c r="P29" s="6">
        <f t="shared" si="26"/>
        <v>66.66666666666666</v>
      </c>
      <c r="Q29" s="17">
        <f t="shared" si="27"/>
        <v>10</v>
      </c>
      <c r="R29" s="17">
        <f aca="true" t="shared" si="34" ref="R29:R36">O29/100*P29</f>
        <v>9.999999999999998</v>
      </c>
      <c r="S29" s="17">
        <f t="shared" si="28"/>
        <v>2.5</v>
      </c>
      <c r="T29" s="17">
        <f>R29/100*N29</f>
        <v>2.4999999999999996</v>
      </c>
      <c r="U29" s="126">
        <f>R29/100*(N29-N$323)</f>
        <v>2.3554999999999993</v>
      </c>
      <c r="V29" s="51">
        <f t="shared" si="29"/>
        <v>0.64</v>
      </c>
      <c r="W29" s="65">
        <f t="shared" si="30"/>
        <v>2.4999999999999996</v>
      </c>
      <c r="X29" s="43">
        <v>0.15625</v>
      </c>
      <c r="Y29" s="65">
        <f t="shared" si="31"/>
        <v>10.24</v>
      </c>
      <c r="Z29" s="119">
        <f t="shared" si="32"/>
        <v>1</v>
      </c>
      <c r="AA29" s="119">
        <f t="shared" si="33"/>
        <v>1</v>
      </c>
    </row>
    <row r="30" spans="1:27" ht="18.75" customHeight="1">
      <c r="A30" s="55" t="s">
        <v>18</v>
      </c>
      <c r="B30" s="77">
        <v>821</v>
      </c>
      <c r="C30" s="174">
        <v>669</v>
      </c>
      <c r="D30" s="5">
        <v>641</v>
      </c>
      <c r="E30" s="5">
        <v>496</v>
      </c>
      <c r="F30" s="99"/>
      <c r="G30" s="99"/>
      <c r="H30" s="99"/>
      <c r="I30" s="77">
        <v>840</v>
      </c>
      <c r="J30" s="44">
        <v>652</v>
      </c>
      <c r="K30" s="74">
        <v>138</v>
      </c>
      <c r="L30" s="26">
        <f t="shared" si="22"/>
        <v>0.023142509135200974</v>
      </c>
      <c r="M30" s="26">
        <f t="shared" si="23"/>
        <v>0.0171606864274571</v>
      </c>
      <c r="N30" s="6">
        <f t="shared" si="24"/>
        <v>21.165644171779142</v>
      </c>
      <c r="O30" s="17">
        <f t="shared" si="25"/>
        <v>684.4823386114493</v>
      </c>
      <c r="P30" s="6">
        <f t="shared" si="26"/>
        <v>74.14050822122572</v>
      </c>
      <c r="Q30" s="17">
        <f t="shared" si="27"/>
        <v>507.4786845310596</v>
      </c>
      <c r="R30" s="17">
        <f t="shared" si="34"/>
        <v>507.4786845310596</v>
      </c>
      <c r="S30" s="17">
        <f t="shared" si="28"/>
        <v>107.41113261546968</v>
      </c>
      <c r="T30" s="17">
        <f aca="true" t="shared" si="35" ref="T30:T35">R30/100*N30</f>
        <v>107.41113261546968</v>
      </c>
      <c r="U30" s="126">
        <f>R30/100*(N30-N$323)</f>
        <v>100.07806562399587</v>
      </c>
      <c r="V30" s="51">
        <f t="shared" si="29"/>
        <v>0.7807551766138855</v>
      </c>
      <c r="W30" s="65">
        <f t="shared" si="30"/>
        <v>106.78315132605304</v>
      </c>
      <c r="X30" s="43">
        <v>0.3590462833099579</v>
      </c>
      <c r="Y30" s="65">
        <f t="shared" si="31"/>
        <v>232.2026492082826</v>
      </c>
      <c r="Z30" s="119">
        <f t="shared" si="32"/>
        <v>1</v>
      </c>
      <c r="AA30" s="119">
        <f t="shared" si="33"/>
        <v>1</v>
      </c>
    </row>
    <row r="31" spans="1:27" ht="18.75" customHeight="1">
      <c r="A31" s="55" t="s">
        <v>19</v>
      </c>
      <c r="B31" s="77">
        <v>10</v>
      </c>
      <c r="C31" s="174">
        <v>7</v>
      </c>
      <c r="D31" s="5">
        <v>3</v>
      </c>
      <c r="E31" s="5">
        <v>4</v>
      </c>
      <c r="F31" s="99"/>
      <c r="G31" s="99"/>
      <c r="H31" s="99"/>
      <c r="I31" s="77">
        <v>11</v>
      </c>
      <c r="J31" s="44">
        <v>4</v>
      </c>
      <c r="K31" s="74">
        <v>1</v>
      </c>
      <c r="L31" s="26">
        <f t="shared" si="22"/>
        <v>0.1</v>
      </c>
      <c r="M31" s="26">
        <f t="shared" si="23"/>
        <v>0.3333333333333333</v>
      </c>
      <c r="N31" s="6">
        <f t="shared" si="24"/>
        <v>25</v>
      </c>
      <c r="O31" s="17">
        <f t="shared" si="25"/>
        <v>7.700000000000001</v>
      </c>
      <c r="P31" s="6">
        <f t="shared" si="26"/>
        <v>57.14285714285714</v>
      </c>
      <c r="Q31" s="17">
        <f t="shared" si="27"/>
        <v>4.4</v>
      </c>
      <c r="R31" s="17">
        <f t="shared" si="34"/>
        <v>4.4</v>
      </c>
      <c r="S31" s="17">
        <f t="shared" si="28"/>
        <v>1.1</v>
      </c>
      <c r="T31" s="17">
        <f t="shared" si="35"/>
        <v>1.1</v>
      </c>
      <c r="U31" s="126">
        <f>R31/100*(N31-N$323)</f>
        <v>1.0364200000000001</v>
      </c>
      <c r="V31" s="51">
        <f t="shared" si="29"/>
        <v>0.3</v>
      </c>
      <c r="W31" s="65">
        <f t="shared" si="30"/>
        <v>1.3333333333333335</v>
      </c>
      <c r="X31" s="43">
        <v>0.5625</v>
      </c>
      <c r="Y31" s="65">
        <f t="shared" si="31"/>
        <v>0.7111111111111111</v>
      </c>
      <c r="Z31" s="119">
        <f t="shared" si="32"/>
        <v>1</v>
      </c>
      <c r="AA31" s="119">
        <f t="shared" si="33"/>
        <v>1</v>
      </c>
    </row>
    <row r="32" spans="1:27" ht="18.75" customHeight="1">
      <c r="A32" s="55" t="s">
        <v>20</v>
      </c>
      <c r="B32" s="77">
        <v>8</v>
      </c>
      <c r="C32" s="174">
        <v>8</v>
      </c>
      <c r="D32" s="5">
        <v>6</v>
      </c>
      <c r="E32" s="5">
        <v>7</v>
      </c>
      <c r="F32" s="99"/>
      <c r="G32" s="99"/>
      <c r="H32" s="99"/>
      <c r="I32" s="77">
        <v>8</v>
      </c>
      <c r="J32" s="44">
        <v>5</v>
      </c>
      <c r="K32" s="74">
        <v>0</v>
      </c>
      <c r="L32" s="26">
        <f t="shared" si="22"/>
        <v>0</v>
      </c>
      <c r="M32" s="26">
        <f t="shared" si="23"/>
        <v>-0.16666666666666666</v>
      </c>
      <c r="N32" s="6">
        <f t="shared" si="24"/>
        <v>0</v>
      </c>
      <c r="O32" s="17">
        <f t="shared" si="25"/>
        <v>8</v>
      </c>
      <c r="P32" s="6">
        <f t="shared" si="26"/>
        <v>87.5</v>
      </c>
      <c r="Q32" s="17">
        <f t="shared" si="27"/>
        <v>7</v>
      </c>
      <c r="R32" s="17">
        <f t="shared" si="34"/>
        <v>7</v>
      </c>
      <c r="S32" s="17">
        <f t="shared" si="28"/>
        <v>0</v>
      </c>
      <c r="T32" s="17">
        <f t="shared" si="35"/>
        <v>0</v>
      </c>
      <c r="U32" s="126">
        <v>0</v>
      </c>
      <c r="V32" s="51">
        <f t="shared" si="29"/>
        <v>0.75</v>
      </c>
      <c r="W32" s="65">
        <f t="shared" si="30"/>
        <v>0</v>
      </c>
      <c r="X32" s="43">
        <v>0.7804878048780488</v>
      </c>
      <c r="Y32" s="65">
        <f t="shared" si="31"/>
        <v>0</v>
      </c>
      <c r="Z32" s="119">
        <f t="shared" si="32"/>
        <v>1</v>
      </c>
      <c r="AA32" s="119">
        <f t="shared" si="33"/>
        <v>1</v>
      </c>
    </row>
    <row r="33" spans="1:27" ht="18.75" customHeight="1">
      <c r="A33" s="55" t="s">
        <v>21</v>
      </c>
      <c r="B33" s="77">
        <v>23</v>
      </c>
      <c r="C33" s="174">
        <v>20</v>
      </c>
      <c r="D33" s="5">
        <v>2</v>
      </c>
      <c r="E33" s="5">
        <v>5</v>
      </c>
      <c r="F33" s="99"/>
      <c r="G33" s="99"/>
      <c r="H33" s="99"/>
      <c r="I33" s="77">
        <v>23</v>
      </c>
      <c r="J33" s="44">
        <v>2</v>
      </c>
      <c r="K33" s="74">
        <v>1</v>
      </c>
      <c r="L33" s="26">
        <f t="shared" si="22"/>
        <v>0</v>
      </c>
      <c r="M33" s="26">
        <f t="shared" si="23"/>
        <v>0</v>
      </c>
      <c r="N33" s="6">
        <f t="shared" si="24"/>
        <v>50</v>
      </c>
      <c r="O33" s="17">
        <f t="shared" si="25"/>
        <v>20</v>
      </c>
      <c r="P33" s="6">
        <f t="shared" si="26"/>
        <v>25</v>
      </c>
      <c r="Q33" s="17">
        <f t="shared" si="27"/>
        <v>5</v>
      </c>
      <c r="R33" s="17">
        <f t="shared" si="34"/>
        <v>5</v>
      </c>
      <c r="S33" s="17">
        <f t="shared" si="28"/>
        <v>2.5</v>
      </c>
      <c r="T33" s="17">
        <f t="shared" si="35"/>
        <v>2.5</v>
      </c>
      <c r="U33" s="126">
        <f>R33/100*(N33-N$323)</f>
        <v>2.42775</v>
      </c>
      <c r="V33" s="51">
        <f t="shared" si="29"/>
        <v>0.08695652173913043</v>
      </c>
      <c r="W33" s="65">
        <f t="shared" si="30"/>
        <v>2.5</v>
      </c>
      <c r="X33" s="43">
        <v>0.08695652173913043</v>
      </c>
      <c r="Y33" s="65">
        <f t="shared" si="31"/>
        <v>2.5</v>
      </c>
      <c r="Z33" s="119">
        <f t="shared" si="32"/>
        <v>1</v>
      </c>
      <c r="AA33" s="119">
        <f t="shared" si="33"/>
        <v>1</v>
      </c>
    </row>
    <row r="34" spans="1:27" ht="18.75" customHeight="1">
      <c r="A34" s="55" t="s">
        <v>22</v>
      </c>
      <c r="B34" s="77">
        <v>10</v>
      </c>
      <c r="C34" s="174">
        <v>14</v>
      </c>
      <c r="D34" s="5">
        <v>7</v>
      </c>
      <c r="E34" s="5">
        <v>9</v>
      </c>
      <c r="F34" s="99"/>
      <c r="G34" s="99"/>
      <c r="H34" s="99"/>
      <c r="I34" s="77">
        <v>10</v>
      </c>
      <c r="J34" s="44">
        <v>7</v>
      </c>
      <c r="K34" s="74">
        <v>1</v>
      </c>
      <c r="L34" s="26">
        <f t="shared" si="22"/>
        <v>0</v>
      </c>
      <c r="M34" s="26">
        <f t="shared" si="23"/>
        <v>0</v>
      </c>
      <c r="N34" s="6">
        <f t="shared" si="24"/>
        <v>14.285714285714285</v>
      </c>
      <c r="O34" s="17">
        <f t="shared" si="25"/>
        <v>14</v>
      </c>
      <c r="P34" s="6">
        <f t="shared" si="26"/>
        <v>64.28571428571429</v>
      </c>
      <c r="Q34" s="17">
        <f t="shared" si="27"/>
        <v>9</v>
      </c>
      <c r="R34" s="17">
        <f t="shared" si="34"/>
        <v>9.000000000000002</v>
      </c>
      <c r="S34" s="17">
        <f t="shared" si="28"/>
        <v>1.2857142857142856</v>
      </c>
      <c r="T34" s="17">
        <f t="shared" si="35"/>
        <v>1.285714285714286</v>
      </c>
      <c r="U34" s="126">
        <f>R34/100*(N34-N$323)</f>
        <v>1.1556642857142858</v>
      </c>
      <c r="V34" s="51">
        <f t="shared" si="29"/>
        <v>0.7</v>
      </c>
      <c r="W34" s="65">
        <f t="shared" si="30"/>
        <v>1.2857142857142856</v>
      </c>
      <c r="X34" s="43">
        <v>0.4166666666666667</v>
      </c>
      <c r="Y34" s="65">
        <f t="shared" si="31"/>
        <v>2.1599999999999997</v>
      </c>
      <c r="Z34" s="119">
        <f t="shared" si="32"/>
        <v>1</v>
      </c>
      <c r="AA34" s="119">
        <f t="shared" si="33"/>
        <v>1</v>
      </c>
    </row>
    <row r="35" spans="1:27" ht="18.75" customHeight="1">
      <c r="A35" s="55" t="s">
        <v>23</v>
      </c>
      <c r="B35" s="77">
        <v>121</v>
      </c>
      <c r="C35" s="174">
        <v>56</v>
      </c>
      <c r="D35" s="5">
        <v>71</v>
      </c>
      <c r="E35" s="5">
        <v>37</v>
      </c>
      <c r="F35" s="99"/>
      <c r="G35" s="99"/>
      <c r="H35" s="99"/>
      <c r="I35" s="77">
        <v>123</v>
      </c>
      <c r="J35" s="44">
        <v>73</v>
      </c>
      <c r="K35" s="74">
        <v>28</v>
      </c>
      <c r="L35" s="26">
        <f t="shared" si="22"/>
        <v>0.01652892561983471</v>
      </c>
      <c r="M35" s="26">
        <f t="shared" si="23"/>
        <v>0.028169014084507043</v>
      </c>
      <c r="N35" s="6">
        <f t="shared" si="24"/>
        <v>38.35616438356164</v>
      </c>
      <c r="O35" s="17">
        <f t="shared" si="25"/>
        <v>56.925619834710744</v>
      </c>
      <c r="P35" s="6">
        <f t="shared" si="26"/>
        <v>66.07142857142857</v>
      </c>
      <c r="Q35" s="17">
        <f t="shared" si="27"/>
        <v>37.611570247933884</v>
      </c>
      <c r="R35" s="17">
        <f t="shared" si="34"/>
        <v>37.61157024793388</v>
      </c>
      <c r="S35" s="17">
        <f t="shared" si="28"/>
        <v>14.426355711536283</v>
      </c>
      <c r="T35" s="17">
        <f t="shared" si="35"/>
        <v>14.426355711536281</v>
      </c>
      <c r="U35" s="126">
        <f>R35/100*(N35-N$323)</f>
        <v>13.882868521453636</v>
      </c>
      <c r="V35" s="51">
        <f t="shared" si="29"/>
        <v>0.5867768595041323</v>
      </c>
      <c r="W35" s="65">
        <f t="shared" si="30"/>
        <v>14.591549295774648</v>
      </c>
      <c r="X35" s="43">
        <v>0.5</v>
      </c>
      <c r="Y35" s="65">
        <f t="shared" si="31"/>
        <v>17.123966942148762</v>
      </c>
      <c r="Z35" s="119">
        <f t="shared" si="32"/>
        <v>1</v>
      </c>
      <c r="AA35" s="119">
        <f t="shared" si="33"/>
        <v>1</v>
      </c>
    </row>
    <row r="36" spans="1:27" ht="18.75" customHeight="1">
      <c r="A36" s="56" t="s">
        <v>24</v>
      </c>
      <c r="B36" s="78">
        <v>266</v>
      </c>
      <c r="C36" s="178">
        <v>233</v>
      </c>
      <c r="D36" s="7">
        <v>124</v>
      </c>
      <c r="E36" s="7">
        <v>134</v>
      </c>
      <c r="F36" s="100"/>
      <c r="G36" s="100"/>
      <c r="H36" s="100"/>
      <c r="I36" s="78">
        <v>270</v>
      </c>
      <c r="J36" s="46">
        <v>127</v>
      </c>
      <c r="K36" s="75">
        <v>31</v>
      </c>
      <c r="L36" s="27">
        <f t="shared" si="22"/>
        <v>0.015037593984962405</v>
      </c>
      <c r="M36" s="27">
        <f t="shared" si="23"/>
        <v>0.024193548387096774</v>
      </c>
      <c r="N36" s="8">
        <f t="shared" si="24"/>
        <v>24.409448818897637</v>
      </c>
      <c r="O36" s="18">
        <f t="shared" si="25"/>
        <v>236.50375939849627</v>
      </c>
      <c r="P36" s="8">
        <f t="shared" si="26"/>
        <v>57.5107296137339</v>
      </c>
      <c r="Q36" s="18">
        <f t="shared" si="27"/>
        <v>136.01503759398497</v>
      </c>
      <c r="R36" s="18">
        <f t="shared" si="34"/>
        <v>136.01503759398497</v>
      </c>
      <c r="S36" s="18">
        <f t="shared" si="28"/>
        <v>33.20052098750814</v>
      </c>
      <c r="T36" s="18">
        <f>R36/100*N36</f>
        <v>33.20052098750814</v>
      </c>
      <c r="U36" s="127">
        <f>R36/100*(N36-N$323)</f>
        <v>31.235103694275058</v>
      </c>
      <c r="V36" s="66">
        <f t="shared" si="29"/>
        <v>0.46616541353383456</v>
      </c>
      <c r="W36" s="65">
        <f t="shared" si="30"/>
        <v>33.5</v>
      </c>
      <c r="X36" s="45">
        <v>0.041044776119402986</v>
      </c>
      <c r="Y36" s="65">
        <f t="shared" si="31"/>
        <v>380.4757347915243</v>
      </c>
      <c r="Z36" s="119">
        <f t="shared" si="32"/>
        <v>1</v>
      </c>
      <c r="AA36" s="119">
        <f t="shared" si="33"/>
        <v>1</v>
      </c>
    </row>
    <row r="37" spans="1:27" ht="18.75" customHeight="1">
      <c r="A37" s="32" t="s">
        <v>8</v>
      </c>
      <c r="B37" s="79">
        <f>SUM(B28:B36)</f>
        <v>2570</v>
      </c>
      <c r="C37" s="176">
        <f>SUM(C28:C36)</f>
        <v>1984</v>
      </c>
      <c r="D37" s="9">
        <f>SUM(D28:D36)</f>
        <v>1462</v>
      </c>
      <c r="E37" s="9">
        <f>SUM(E28:E36)</f>
        <v>1507</v>
      </c>
      <c r="F37" s="101"/>
      <c r="G37" s="101"/>
      <c r="H37" s="101"/>
      <c r="I37" s="79">
        <f>SUM(I28:I36)</f>
        <v>2626</v>
      </c>
      <c r="J37" s="48">
        <f>SUM(J28:J36)</f>
        <v>1490</v>
      </c>
      <c r="K37" s="47">
        <f>SUM(K28:K36)</f>
        <v>363</v>
      </c>
      <c r="L37" s="28">
        <f>(I37-B37)/I37</f>
        <v>0.021325209444021324</v>
      </c>
      <c r="M37" s="28">
        <f t="shared" si="23"/>
        <v>0.019151846785225718</v>
      </c>
      <c r="N37" s="29">
        <f>K37/J37*100</f>
        <v>24.36241610738255</v>
      </c>
      <c r="O37" s="23">
        <f>SUM(O28:O36)</f>
        <v>2027.053397471406</v>
      </c>
      <c r="P37" s="29">
        <f t="shared" si="26"/>
        <v>75.95766129032258</v>
      </c>
      <c r="Q37" s="23">
        <f>SUM(Q28:Q36)</f>
        <v>1540.284452559604</v>
      </c>
      <c r="R37" s="23">
        <f>SUM(R28:R36)</f>
        <v>1540.284452559604</v>
      </c>
      <c r="S37" s="23">
        <f>SUM(S28:S36)</f>
        <v>379.2794959010122</v>
      </c>
      <c r="T37" s="23">
        <f>SUM(T28:T36)</f>
        <v>379.2794959010122</v>
      </c>
      <c r="U37" s="23">
        <f>SUM(U28:U36)</f>
        <v>357.12353556152596</v>
      </c>
      <c r="V37" s="47">
        <v>0.268176835951772</v>
      </c>
      <c r="W37" s="48">
        <f>SUM(W28:W36)</f>
        <v>378.7015185111456</v>
      </c>
      <c r="X37" s="47">
        <v>0.268176835951772</v>
      </c>
      <c r="Y37" s="48">
        <f>SUM(Y28:Y36)</f>
        <v>1071.9686720064105</v>
      </c>
      <c r="Z37" s="115">
        <f t="shared" si="32"/>
        <v>1</v>
      </c>
      <c r="AA37" s="115">
        <f t="shared" si="33"/>
        <v>1</v>
      </c>
    </row>
    <row r="38" spans="1:27" ht="18.75" customHeight="1">
      <c r="A38" s="34"/>
      <c r="B38" s="83"/>
      <c r="C38" s="177"/>
      <c r="D38" s="14"/>
      <c r="E38" s="14"/>
      <c r="F38" s="105"/>
      <c r="G38" s="105"/>
      <c r="H38" s="105"/>
      <c r="I38" s="83"/>
      <c r="J38" s="54"/>
      <c r="K38" s="54"/>
      <c r="L38" s="15"/>
      <c r="M38" s="15"/>
      <c r="N38" s="14"/>
      <c r="O38" s="20"/>
      <c r="P38" s="15"/>
      <c r="Q38" s="20"/>
      <c r="R38" s="20"/>
      <c r="S38" s="20"/>
      <c r="T38" s="20"/>
      <c r="U38" s="124"/>
      <c r="V38" s="53"/>
      <c r="W38" s="53"/>
      <c r="X38" s="53"/>
      <c r="Y38" s="53"/>
      <c r="Z38" s="121"/>
      <c r="AA38" s="121"/>
    </row>
    <row r="39" spans="1:27" ht="18.75" customHeight="1" thickBot="1">
      <c r="A39" s="35" t="s">
        <v>25</v>
      </c>
      <c r="B39" s="79">
        <f>B17+B26+B37</f>
        <v>3471</v>
      </c>
      <c r="C39" s="176">
        <f>C17+C26+C37</f>
        <v>2637</v>
      </c>
      <c r="D39" s="36">
        <f>D17+D26+D37</f>
        <v>2183</v>
      </c>
      <c r="E39" s="36">
        <f>E17+E26+E37</f>
        <v>2081</v>
      </c>
      <c r="F39" s="106"/>
      <c r="G39" s="106"/>
      <c r="H39" s="106"/>
      <c r="I39" s="79">
        <f>I17+I26+I37</f>
        <v>3550</v>
      </c>
      <c r="J39" s="48">
        <f>J17+J26+J37</f>
        <v>2226</v>
      </c>
      <c r="K39" s="47">
        <f>K17+K26+K37</f>
        <v>489</v>
      </c>
      <c r="L39" s="37">
        <f>(I39-B39)/I39</f>
        <v>0.022253521126760562</v>
      </c>
      <c r="M39" s="37">
        <f>(J39-D39)/D39</f>
        <v>0.019697663765460376</v>
      </c>
      <c r="N39" s="38">
        <f>K39/J39*100</f>
        <v>21.96765498652291</v>
      </c>
      <c r="O39" s="39">
        <f>O17+O26+O37</f>
        <v>2698.2294769629266</v>
      </c>
      <c r="P39" s="38">
        <f>(E39/C39)*100</f>
        <v>78.9154342055366</v>
      </c>
      <c r="Q39" s="39">
        <f>Q17+Q26+Q37</f>
        <v>2130.356413801602</v>
      </c>
      <c r="R39" s="39">
        <f>R17+R26+R37</f>
        <v>2130.356413801602</v>
      </c>
      <c r="S39" s="39">
        <f>S17+S26+S37</f>
        <v>482.0761831955954</v>
      </c>
      <c r="T39" s="39">
        <f>T17+T26+T37</f>
        <v>482.0761831955954</v>
      </c>
      <c r="U39" s="39">
        <f>U17+U26+U37</f>
        <v>451.3936830161623</v>
      </c>
      <c r="V39" s="59">
        <v>0.359449085572364</v>
      </c>
      <c r="W39" s="67" t="e">
        <f>W17+W26+W37</f>
        <v>#DIV/0!</v>
      </c>
      <c r="X39" s="59">
        <v>0.359449085572364</v>
      </c>
      <c r="Y39" s="67">
        <f>Y17+Y26+Y37</f>
        <v>1240.72657488422</v>
      </c>
      <c r="Z39" s="114">
        <f>D39/(G39+D39)</f>
        <v>1</v>
      </c>
      <c r="AA39" s="114">
        <f>E39/(H39+E39)</f>
        <v>1</v>
      </c>
    </row>
    <row r="40" ht="15.75">
      <c r="A40" s="1" t="s">
        <v>0</v>
      </c>
    </row>
    <row r="41" ht="15.75">
      <c r="A41" s="1" t="s">
        <v>1</v>
      </c>
    </row>
    <row r="42" ht="15.75">
      <c r="A42" s="1" t="s">
        <v>26</v>
      </c>
    </row>
    <row r="43" ht="15.75">
      <c r="A43" s="1"/>
    </row>
    <row r="44" ht="15.75">
      <c r="A44" s="1" t="s">
        <v>32</v>
      </c>
    </row>
    <row r="45" ht="2.25" customHeight="1" thickBot="1">
      <c r="A45" s="1"/>
    </row>
    <row r="46" ht="15" customHeight="1" hidden="1">
      <c r="A46" s="30" t="s">
        <v>27</v>
      </c>
    </row>
    <row r="47" spans="1:27" ht="12.75" customHeight="1">
      <c r="A47" s="308" t="s">
        <v>2</v>
      </c>
      <c r="B47" s="311" t="s">
        <v>96</v>
      </c>
      <c r="C47" s="311" t="s">
        <v>93</v>
      </c>
      <c r="D47" s="282" t="s">
        <v>97</v>
      </c>
      <c r="E47" s="282" t="s">
        <v>94</v>
      </c>
      <c r="F47" s="152"/>
      <c r="G47" s="282" t="s">
        <v>75</v>
      </c>
      <c r="H47" s="282" t="s">
        <v>76</v>
      </c>
      <c r="I47" s="305" t="s">
        <v>41</v>
      </c>
      <c r="J47" s="305" t="s">
        <v>42</v>
      </c>
      <c r="K47" s="282" t="s">
        <v>43</v>
      </c>
      <c r="L47" s="276" t="s">
        <v>44</v>
      </c>
      <c r="M47" s="276" t="s">
        <v>47</v>
      </c>
      <c r="N47" s="282" t="s">
        <v>28</v>
      </c>
      <c r="O47" s="279" t="s">
        <v>49</v>
      </c>
      <c r="P47" s="285" t="s">
        <v>53</v>
      </c>
      <c r="Q47" s="279" t="s">
        <v>48</v>
      </c>
      <c r="R47" s="279" t="s">
        <v>55</v>
      </c>
      <c r="S47" s="279" t="s">
        <v>50</v>
      </c>
      <c r="T47" s="279" t="s">
        <v>51</v>
      </c>
      <c r="U47" s="279" t="s">
        <v>59</v>
      </c>
      <c r="V47" s="318" t="s">
        <v>52</v>
      </c>
      <c r="W47" s="318" t="s">
        <v>40</v>
      </c>
      <c r="X47" s="318" t="s">
        <v>38</v>
      </c>
      <c r="Y47" s="318" t="s">
        <v>39</v>
      </c>
      <c r="Z47" s="316" t="s">
        <v>46</v>
      </c>
      <c r="AA47" s="316" t="s">
        <v>46</v>
      </c>
    </row>
    <row r="48" spans="1:27" ht="12.75">
      <c r="A48" s="309"/>
      <c r="B48" s="312"/>
      <c r="C48" s="312"/>
      <c r="D48" s="283"/>
      <c r="E48" s="283"/>
      <c r="F48" s="153"/>
      <c r="G48" s="314"/>
      <c r="H48" s="314"/>
      <c r="I48" s="306"/>
      <c r="J48" s="306"/>
      <c r="K48" s="283"/>
      <c r="L48" s="277"/>
      <c r="M48" s="277"/>
      <c r="N48" s="283"/>
      <c r="O48" s="280"/>
      <c r="P48" s="286"/>
      <c r="Q48" s="280"/>
      <c r="R48" s="280"/>
      <c r="S48" s="280"/>
      <c r="T48" s="280"/>
      <c r="U48" s="280"/>
      <c r="V48" s="319"/>
      <c r="W48" s="319"/>
      <c r="X48" s="319"/>
      <c r="Y48" s="319"/>
      <c r="Z48" s="317"/>
      <c r="AA48" s="317"/>
    </row>
    <row r="49" spans="1:27" ht="12.75">
      <c r="A49" s="309"/>
      <c r="B49" s="312"/>
      <c r="C49" s="312"/>
      <c r="D49" s="283"/>
      <c r="E49" s="283"/>
      <c r="F49" s="153"/>
      <c r="G49" s="314"/>
      <c r="H49" s="314"/>
      <c r="I49" s="306"/>
      <c r="J49" s="306"/>
      <c r="K49" s="283"/>
      <c r="L49" s="277"/>
      <c r="M49" s="277"/>
      <c r="N49" s="283"/>
      <c r="O49" s="280"/>
      <c r="P49" s="286"/>
      <c r="Q49" s="280"/>
      <c r="R49" s="280"/>
      <c r="S49" s="280"/>
      <c r="T49" s="280"/>
      <c r="U49" s="280"/>
      <c r="V49" s="319"/>
      <c r="W49" s="319"/>
      <c r="X49" s="319"/>
      <c r="Y49" s="319"/>
      <c r="Z49" s="317"/>
      <c r="AA49" s="317"/>
    </row>
    <row r="50" spans="1:27" ht="139.5" customHeight="1">
      <c r="A50" s="310"/>
      <c r="B50" s="313"/>
      <c r="C50" s="313"/>
      <c r="D50" s="284"/>
      <c r="E50" s="284"/>
      <c r="F50" s="154"/>
      <c r="G50" s="315"/>
      <c r="H50" s="315"/>
      <c r="I50" s="307"/>
      <c r="J50" s="307"/>
      <c r="K50" s="284"/>
      <c r="L50" s="278"/>
      <c r="M50" s="278"/>
      <c r="N50" s="284"/>
      <c r="O50" s="281"/>
      <c r="P50" s="287"/>
      <c r="Q50" s="281"/>
      <c r="R50" s="281"/>
      <c r="S50" s="281"/>
      <c r="T50" s="281"/>
      <c r="U50" s="281"/>
      <c r="V50" s="320"/>
      <c r="W50" s="319"/>
      <c r="X50" s="319"/>
      <c r="Y50" s="319"/>
      <c r="Z50" s="317"/>
      <c r="AA50" s="317"/>
    </row>
    <row r="51" spans="1:27" ht="18.75" customHeight="1">
      <c r="A51" s="31" t="s">
        <v>3</v>
      </c>
      <c r="B51" s="16">
        <v>18</v>
      </c>
      <c r="C51" s="185">
        <v>11</v>
      </c>
      <c r="D51" s="3">
        <v>1</v>
      </c>
      <c r="E51" s="3">
        <v>6</v>
      </c>
      <c r="F51" s="3"/>
      <c r="G51" s="3"/>
      <c r="H51" s="3"/>
      <c r="I51" s="76">
        <v>18</v>
      </c>
      <c r="J51" s="24">
        <v>1</v>
      </c>
      <c r="K51" s="16">
        <v>0</v>
      </c>
      <c r="L51" s="21">
        <f aca="true" t="shared" si="36" ref="L51:L56">(I51-B51)/B51</f>
        <v>0</v>
      </c>
      <c r="M51" s="21">
        <f aca="true" t="shared" si="37" ref="M51:M56">(J51-D51)/D51</f>
        <v>0</v>
      </c>
      <c r="N51" s="4">
        <f aca="true" t="shared" si="38" ref="N51:N56">K51/J51*100</f>
        <v>0</v>
      </c>
      <c r="O51" s="16">
        <f>C51*(1+L51)</f>
        <v>11</v>
      </c>
      <c r="P51" s="4">
        <f aca="true" t="shared" si="39" ref="P51:P56">(E51/C51)*100</f>
        <v>54.54545454545454</v>
      </c>
      <c r="Q51" s="16">
        <f>E51*(1+L51)</f>
        <v>6</v>
      </c>
      <c r="R51" s="16">
        <f>O51/100*P51</f>
        <v>5.999999999999999</v>
      </c>
      <c r="S51" s="16">
        <f>Q51/100*N51</f>
        <v>0</v>
      </c>
      <c r="T51" s="16">
        <f>R51/100*N51</f>
        <v>0</v>
      </c>
      <c r="U51" s="16">
        <f>R51/100*(N51-N$323)</f>
        <v>-0.08669999999999997</v>
      </c>
      <c r="V51" s="41">
        <f aca="true" t="shared" si="40" ref="V51:V56">D51/B51</f>
        <v>0.05555555555555555</v>
      </c>
      <c r="W51" s="68">
        <f>+(((((I51/B51)*C51)*(J51/I51))*(N51/100)))*((E51/C51)/V51)</f>
        <v>0</v>
      </c>
      <c r="X51" s="41">
        <v>0.29508196721311475</v>
      </c>
      <c r="Y51" s="68">
        <f>+(((((I51/B51)*C51)*(J51/I51))*(N51/100)))*((E51/C51)/X51)</f>
        <v>0</v>
      </c>
      <c r="Z51" s="118">
        <f aca="true" t="shared" si="41" ref="Z51:AA56">D51/(G51+D51)</f>
        <v>1</v>
      </c>
      <c r="AA51" s="118">
        <f t="shared" si="41"/>
        <v>1</v>
      </c>
    </row>
    <row r="52" spans="1:27" ht="18.75" customHeight="1">
      <c r="A52" s="55" t="s">
        <v>4</v>
      </c>
      <c r="B52" s="5">
        <v>92</v>
      </c>
      <c r="C52" s="186">
        <v>55</v>
      </c>
      <c r="D52" s="5">
        <v>91</v>
      </c>
      <c r="E52" s="5">
        <v>52</v>
      </c>
      <c r="F52" s="5"/>
      <c r="G52" s="5"/>
      <c r="H52" s="5"/>
      <c r="I52" s="77">
        <v>94</v>
      </c>
      <c r="J52" s="25">
        <v>91</v>
      </c>
      <c r="K52" s="5">
        <v>7</v>
      </c>
      <c r="L52" s="26">
        <f t="shared" si="36"/>
        <v>0.021739130434782608</v>
      </c>
      <c r="M52" s="26">
        <f t="shared" si="37"/>
        <v>0</v>
      </c>
      <c r="N52" s="6">
        <f t="shared" si="38"/>
        <v>7.6923076923076925</v>
      </c>
      <c r="O52" s="17">
        <f>C52*(1+L52)</f>
        <v>56.19565217391305</v>
      </c>
      <c r="P52" s="6">
        <f t="shared" si="39"/>
        <v>94.54545454545455</v>
      </c>
      <c r="Q52" s="17">
        <f>E52*(1+L52)</f>
        <v>53.1304347826087</v>
      </c>
      <c r="R52" s="16">
        <f>O52/100*P52</f>
        <v>53.1304347826087</v>
      </c>
      <c r="S52" s="17">
        <f>Q52/100*N52</f>
        <v>4.086956521739131</v>
      </c>
      <c r="T52" s="17">
        <f>R52/100*N52</f>
        <v>4.086956521739131</v>
      </c>
      <c r="U52" s="126">
        <f>R52/100*(N52-N$323)</f>
        <v>3.3192217391304357</v>
      </c>
      <c r="V52" s="51">
        <f t="shared" si="40"/>
        <v>0.9891304347826086</v>
      </c>
      <c r="W52" s="65">
        <f>+(((((I52/B52)*C52)*(J52/I52))*(N52/100)))*((E52/C52)/V52)</f>
        <v>4.000000000000001</v>
      </c>
      <c r="X52" s="43">
        <v>0.5172413793103449</v>
      </c>
      <c r="Y52" s="65">
        <f>+(((((I52/B52)*C52)*(J52/I52))*(N52/100)))*((E52/C52)/X52)</f>
        <v>7.649275362318842</v>
      </c>
      <c r="Z52" s="119">
        <f t="shared" si="41"/>
        <v>1</v>
      </c>
      <c r="AA52" s="119">
        <f t="shared" si="41"/>
        <v>1</v>
      </c>
    </row>
    <row r="53" spans="1:27" ht="18.75" customHeight="1">
      <c r="A53" s="55" t="s">
        <v>5</v>
      </c>
      <c r="B53" s="245">
        <v>77</v>
      </c>
      <c r="C53" s="186">
        <v>54</v>
      </c>
      <c r="D53" s="5">
        <v>54</v>
      </c>
      <c r="E53" s="5">
        <v>49</v>
      </c>
      <c r="F53" s="5"/>
      <c r="G53" s="5"/>
      <c r="H53" s="5"/>
      <c r="I53" s="77">
        <v>60</v>
      </c>
      <c r="J53" s="25">
        <v>53</v>
      </c>
      <c r="K53" s="17">
        <v>0</v>
      </c>
      <c r="L53" s="26">
        <f t="shared" si="36"/>
        <v>-0.22077922077922077</v>
      </c>
      <c r="M53" s="26">
        <f t="shared" si="37"/>
        <v>-0.018518518518518517</v>
      </c>
      <c r="N53" s="6">
        <f t="shared" si="38"/>
        <v>0</v>
      </c>
      <c r="O53" s="17">
        <f>C53*(1+L53)</f>
        <v>42.07792207792208</v>
      </c>
      <c r="P53" s="6">
        <f t="shared" si="39"/>
        <v>90.74074074074075</v>
      </c>
      <c r="Q53" s="17">
        <f>E53*(1+L53)</f>
        <v>38.18181818181819</v>
      </c>
      <c r="R53" s="17">
        <f>O53/100*P53</f>
        <v>38.18181818181819</v>
      </c>
      <c r="S53" s="17">
        <f>Q53/100*N53</f>
        <v>0</v>
      </c>
      <c r="T53" s="17">
        <f>R53/100*N53</f>
        <v>0</v>
      </c>
      <c r="U53" s="126">
        <v>0</v>
      </c>
      <c r="V53" s="51">
        <f t="shared" si="40"/>
        <v>0.7012987012987013</v>
      </c>
      <c r="W53" s="65">
        <f>+(((((I53/B53)*C53)*(J53/I53))*(N53/100)))*((E53/C53)/V53)</f>
        <v>0</v>
      </c>
      <c r="X53" s="43">
        <v>0.6313131313131313</v>
      </c>
      <c r="Y53" s="65">
        <f>+(((((I53/B53)*C53)*(J53/I53))*(N53/100)))*((E53/C53)/X53)</f>
        <v>0</v>
      </c>
      <c r="Z53" s="119">
        <f t="shared" si="41"/>
        <v>1</v>
      </c>
      <c r="AA53" s="119">
        <f t="shared" si="41"/>
        <v>1</v>
      </c>
    </row>
    <row r="54" spans="1:27" ht="18.75" customHeight="1">
      <c r="A54" s="55" t="s">
        <v>6</v>
      </c>
      <c r="B54" s="17">
        <v>181</v>
      </c>
      <c r="C54" s="186">
        <v>124</v>
      </c>
      <c r="D54" s="5">
        <v>51</v>
      </c>
      <c r="E54" s="5">
        <v>75</v>
      </c>
      <c r="F54" s="5"/>
      <c r="G54" s="5"/>
      <c r="H54" s="5"/>
      <c r="I54" s="77">
        <v>183</v>
      </c>
      <c r="J54" s="25">
        <v>56</v>
      </c>
      <c r="K54" s="17">
        <v>1</v>
      </c>
      <c r="L54" s="26">
        <f t="shared" si="36"/>
        <v>0.011049723756906077</v>
      </c>
      <c r="M54" s="26">
        <f t="shared" si="37"/>
        <v>0.09803921568627451</v>
      </c>
      <c r="N54" s="6">
        <f t="shared" si="38"/>
        <v>1.7857142857142856</v>
      </c>
      <c r="O54" s="17">
        <f>C54*(1+L54)</f>
        <v>125.37016574585635</v>
      </c>
      <c r="P54" s="6">
        <f t="shared" si="39"/>
        <v>60.483870967741936</v>
      </c>
      <c r="Q54" s="17">
        <f>E54*(1+L54)</f>
        <v>75.82872928176795</v>
      </c>
      <c r="R54" s="17">
        <f>O54/100*P54</f>
        <v>75.82872928176796</v>
      </c>
      <c r="S54" s="17">
        <f>Q54/100*N54</f>
        <v>1.3540844514601418</v>
      </c>
      <c r="T54" s="17">
        <f>R54/100*N54</f>
        <v>1.354084451460142</v>
      </c>
      <c r="U54" s="126">
        <f>R54/100*(N54-N$323)</f>
        <v>0.25835931333859513</v>
      </c>
      <c r="V54" s="51">
        <f t="shared" si="40"/>
        <v>0.281767955801105</v>
      </c>
      <c r="W54" s="65">
        <f>+(((((I54/B54)*C54)*(J54/I54))*(N54/100)))*((E54/C54)/V54)</f>
        <v>1.4705882352941173</v>
      </c>
      <c r="X54" s="43">
        <v>0.30809399477806787</v>
      </c>
      <c r="Y54" s="65">
        <f>+(((((I54/B54)*C54)*(J54/I54))*(N54/100)))*((E54/C54)/X54)</f>
        <v>1.3449293004963012</v>
      </c>
      <c r="Z54" s="119">
        <f t="shared" si="41"/>
        <v>1</v>
      </c>
      <c r="AA54" s="119">
        <f t="shared" si="41"/>
        <v>1</v>
      </c>
    </row>
    <row r="55" spans="1:27" ht="18.75" customHeight="1">
      <c r="A55" s="56" t="s">
        <v>7</v>
      </c>
      <c r="B55" s="18">
        <v>80</v>
      </c>
      <c r="C55" s="187">
        <v>44</v>
      </c>
      <c r="D55" s="7">
        <v>69</v>
      </c>
      <c r="E55" s="7">
        <v>39</v>
      </c>
      <c r="F55" s="7"/>
      <c r="G55" s="7"/>
      <c r="H55" s="7"/>
      <c r="I55" s="78">
        <v>83</v>
      </c>
      <c r="J55" s="40">
        <v>72</v>
      </c>
      <c r="K55" s="18">
        <v>3</v>
      </c>
      <c r="L55" s="27">
        <f t="shared" si="36"/>
        <v>0.0375</v>
      </c>
      <c r="M55" s="27">
        <f t="shared" si="37"/>
        <v>0.043478260869565216</v>
      </c>
      <c r="N55" s="8">
        <f t="shared" si="38"/>
        <v>4.166666666666666</v>
      </c>
      <c r="O55" s="18">
        <f>C55*(1+L55)</f>
        <v>45.650000000000006</v>
      </c>
      <c r="P55" s="8">
        <f t="shared" si="39"/>
        <v>88.63636363636364</v>
      </c>
      <c r="Q55" s="18">
        <f>E55*(1+L55)</f>
        <v>40.462500000000006</v>
      </c>
      <c r="R55" s="18">
        <f>O55/100*P55</f>
        <v>40.462500000000006</v>
      </c>
      <c r="S55" s="18">
        <f>Q55/100*N55</f>
        <v>1.6859375</v>
      </c>
      <c r="T55" s="18">
        <f>R55/100*N55</f>
        <v>1.6859375</v>
      </c>
      <c r="U55" s="131">
        <f>R55/100*(N55-N$323)</f>
        <v>1.1012543750000001</v>
      </c>
      <c r="V55" s="51">
        <f t="shared" si="40"/>
        <v>0.8625</v>
      </c>
      <c r="W55" s="65">
        <f>+(((((I55/B55)*C55)*(J55/I55))*(N55/100)))*((E55/C55)/V55)</f>
        <v>1.695652173913043</v>
      </c>
      <c r="X55" s="43">
        <v>0.6820809248554913</v>
      </c>
      <c r="Y55" s="65">
        <f>+(((((I55/B55)*C55)*(J55/I55))*(N55/100)))*((E55/C55)/X55)</f>
        <v>2.144173728813559</v>
      </c>
      <c r="Z55" s="119">
        <f t="shared" si="41"/>
        <v>1</v>
      </c>
      <c r="AA55" s="119">
        <f t="shared" si="41"/>
        <v>1</v>
      </c>
    </row>
    <row r="56" spans="1:27" ht="18.75" customHeight="1">
      <c r="A56" s="32" t="s">
        <v>8</v>
      </c>
      <c r="B56" s="9">
        <f>SUM(B51:B55)</f>
        <v>448</v>
      </c>
      <c r="C56" s="182">
        <f>SUM(C51:C55)</f>
        <v>288</v>
      </c>
      <c r="D56" s="9">
        <f>SUM(D51:D55)</f>
        <v>266</v>
      </c>
      <c r="E56" s="9">
        <f>SUM(E51:E55)</f>
        <v>221</v>
      </c>
      <c r="F56" s="9"/>
      <c r="G56" s="9"/>
      <c r="H56" s="9"/>
      <c r="I56" s="79">
        <f>SUM(I51:I55)</f>
        <v>438</v>
      </c>
      <c r="J56" s="23">
        <f>SUM(J51:J55)</f>
        <v>273</v>
      </c>
      <c r="K56" s="9">
        <f>SUM(K51:K55)</f>
        <v>11</v>
      </c>
      <c r="L56" s="28">
        <f t="shared" si="36"/>
        <v>-0.022321428571428572</v>
      </c>
      <c r="M56" s="28">
        <f t="shared" si="37"/>
        <v>0.02631578947368421</v>
      </c>
      <c r="N56" s="29">
        <f t="shared" si="38"/>
        <v>4.029304029304029</v>
      </c>
      <c r="O56" s="23">
        <f>SUM(O51:O55)</f>
        <v>280.2937399976915</v>
      </c>
      <c r="P56" s="29">
        <f t="shared" si="39"/>
        <v>76.73611111111111</v>
      </c>
      <c r="Q56" s="23">
        <f>SUM(Q51:Q55)</f>
        <v>213.60348224619483</v>
      </c>
      <c r="R56" s="23">
        <f>SUM(R51:R55)</f>
        <v>213.60348224619486</v>
      </c>
      <c r="S56" s="23">
        <f>SUM(S51:S55)</f>
        <v>7.126978473199273</v>
      </c>
      <c r="T56" s="23">
        <f>SUM(T51:T55)</f>
        <v>7.126978473199273</v>
      </c>
      <c r="U56" s="23">
        <f>SUM(U51:U55)</f>
        <v>4.592135427469031</v>
      </c>
      <c r="V56" s="64">
        <f t="shared" si="40"/>
        <v>0.59375</v>
      </c>
      <c r="W56" s="48">
        <f>SUM(W51:W55)</f>
        <v>7.166240409207161</v>
      </c>
      <c r="X56" s="47">
        <v>0.4990909090909091</v>
      </c>
      <c r="Y56" s="48">
        <f>SUM(Y51:Y55)</f>
        <v>11.138378391628702</v>
      </c>
      <c r="Z56" s="115">
        <f t="shared" si="41"/>
        <v>1</v>
      </c>
      <c r="AA56" s="115">
        <f t="shared" si="41"/>
        <v>1</v>
      </c>
    </row>
    <row r="57" spans="1:27" ht="18.75" customHeight="1">
      <c r="A57" s="33"/>
      <c r="B57" s="19"/>
      <c r="C57" s="188"/>
      <c r="D57" s="10"/>
      <c r="E57" s="10"/>
      <c r="F57" s="10"/>
      <c r="G57" s="10"/>
      <c r="H57" s="10"/>
      <c r="I57" s="80"/>
      <c r="J57" s="19"/>
      <c r="K57" s="19"/>
      <c r="L57" s="11"/>
      <c r="M57" s="11"/>
      <c r="N57" s="10"/>
      <c r="O57" s="19"/>
      <c r="P57" s="11"/>
      <c r="Q57" s="19"/>
      <c r="R57" s="19"/>
      <c r="S57" s="19"/>
      <c r="T57" s="19"/>
      <c r="U57" s="123"/>
      <c r="V57" s="49"/>
      <c r="W57" s="49"/>
      <c r="X57" s="49"/>
      <c r="Y57" s="49"/>
      <c r="Z57" s="120"/>
      <c r="AA57" s="120"/>
    </row>
    <row r="58" spans="1:27" ht="18.75" customHeight="1">
      <c r="A58" s="57" t="s">
        <v>9</v>
      </c>
      <c r="B58" s="12">
        <v>83</v>
      </c>
      <c r="C58" s="189">
        <v>73</v>
      </c>
      <c r="D58" s="12">
        <v>67</v>
      </c>
      <c r="E58" s="12">
        <v>57</v>
      </c>
      <c r="F58" s="12"/>
      <c r="G58" s="12"/>
      <c r="H58" s="12"/>
      <c r="I58" s="81">
        <v>88</v>
      </c>
      <c r="J58" s="24">
        <v>68</v>
      </c>
      <c r="K58" s="12">
        <v>2</v>
      </c>
      <c r="L58" s="21">
        <f aca="true" t="shared" si="42" ref="L58:L65">(I58-B58)/B58</f>
        <v>0.060240963855421686</v>
      </c>
      <c r="M58" s="21">
        <f aca="true" t="shared" si="43" ref="M58:M65">(J58-D58)/D58</f>
        <v>0.014925373134328358</v>
      </c>
      <c r="N58" s="4">
        <f aca="true" t="shared" si="44" ref="N58:N64">K58/J58*100</f>
        <v>2.941176470588235</v>
      </c>
      <c r="O58" s="16">
        <f aca="true" t="shared" si="45" ref="O58:O64">C58*(1+L58)</f>
        <v>77.3975903614458</v>
      </c>
      <c r="P58" s="4">
        <f aca="true" t="shared" si="46" ref="P58:P65">(E58/C58)*100</f>
        <v>78.08219178082192</v>
      </c>
      <c r="Q58" s="16">
        <f aca="true" t="shared" si="47" ref="Q58:Q64">E58*(1+L58)</f>
        <v>60.43373493975904</v>
      </c>
      <c r="R58" s="16">
        <f aca="true" t="shared" si="48" ref="R58:R64">O58/100*P58</f>
        <v>60.43373493975904</v>
      </c>
      <c r="S58" s="16">
        <f aca="true" t="shared" si="49" ref="S58:S64">Q58/100*N58</f>
        <v>1.7774627923458541</v>
      </c>
      <c r="T58" s="16">
        <f aca="true" t="shared" si="50" ref="T58:T64">R58/100*N58</f>
        <v>1.7774627923458541</v>
      </c>
      <c r="U58" s="125">
        <f>R58/100*(N58-N$323)</f>
        <v>0.9041953224663359</v>
      </c>
      <c r="V58" s="41">
        <f aca="true" t="shared" si="51" ref="V58:V64">D58/B58</f>
        <v>0.8072289156626506</v>
      </c>
      <c r="W58" s="65">
        <f aca="true" t="shared" si="52" ref="W58:W64">+(((((I58/B58)*C58)*(J58/I58))*(N58/100)))*((E58/C58)/V58)</f>
        <v>1.7014925373134329</v>
      </c>
      <c r="X58" s="41">
        <v>0.7272727272727273</v>
      </c>
      <c r="Y58" s="65">
        <f aca="true" t="shared" si="53" ref="Y58:Y65">+(((((I58/B58)*C58)*(J58/I58))*(N58/100)))*((E58/C58)/X58)</f>
        <v>1.8885542168674696</v>
      </c>
      <c r="Z58" s="119">
        <f aca="true" t="shared" si="54" ref="Z58:AA65">D58/(G58+D58)</f>
        <v>1</v>
      </c>
      <c r="AA58" s="119">
        <f t="shared" si="54"/>
        <v>1</v>
      </c>
    </row>
    <row r="59" spans="1:27" ht="18.75" customHeight="1">
      <c r="A59" s="58" t="s">
        <v>10</v>
      </c>
      <c r="B59" s="17">
        <v>241</v>
      </c>
      <c r="C59" s="186">
        <v>169</v>
      </c>
      <c r="D59" s="13">
        <v>131</v>
      </c>
      <c r="E59" s="13">
        <v>136</v>
      </c>
      <c r="F59" s="13"/>
      <c r="G59" s="13"/>
      <c r="H59" s="13"/>
      <c r="I59" s="82">
        <v>250</v>
      </c>
      <c r="J59" s="25">
        <v>132</v>
      </c>
      <c r="K59" s="17">
        <v>0</v>
      </c>
      <c r="L59" s="26">
        <f t="shared" si="42"/>
        <v>0.03734439834024896</v>
      </c>
      <c r="M59" s="26">
        <f t="shared" si="43"/>
        <v>0.007633587786259542</v>
      </c>
      <c r="N59" s="6">
        <f t="shared" si="44"/>
        <v>0</v>
      </c>
      <c r="O59" s="17">
        <f t="shared" si="45"/>
        <v>175.31120331950208</v>
      </c>
      <c r="P59" s="6">
        <f t="shared" si="46"/>
        <v>80.4733727810651</v>
      </c>
      <c r="Q59" s="17">
        <f t="shared" si="47"/>
        <v>141.07883817427387</v>
      </c>
      <c r="R59" s="17">
        <f t="shared" si="48"/>
        <v>141.07883817427387</v>
      </c>
      <c r="S59" s="17">
        <f t="shared" si="49"/>
        <v>0</v>
      </c>
      <c r="T59" s="17">
        <f t="shared" si="50"/>
        <v>0</v>
      </c>
      <c r="U59" s="126">
        <v>0</v>
      </c>
      <c r="V59" s="51">
        <f t="shared" si="51"/>
        <v>0.5435684647302904</v>
      </c>
      <c r="W59" s="65">
        <f t="shared" si="52"/>
        <v>0</v>
      </c>
      <c r="X59" s="51">
        <v>0.42990654205607476</v>
      </c>
      <c r="Y59" s="65">
        <f t="shared" si="53"/>
        <v>0</v>
      </c>
      <c r="Z59" s="119">
        <f t="shared" si="54"/>
        <v>1</v>
      </c>
      <c r="AA59" s="119">
        <f t="shared" si="54"/>
        <v>1</v>
      </c>
    </row>
    <row r="60" spans="1:27" ht="18.75" customHeight="1">
      <c r="A60" s="58" t="s">
        <v>11</v>
      </c>
      <c r="B60" s="17">
        <v>2</v>
      </c>
      <c r="C60" s="186">
        <v>9</v>
      </c>
      <c r="D60" s="13">
        <v>2</v>
      </c>
      <c r="E60" s="13">
        <v>7</v>
      </c>
      <c r="F60" s="13"/>
      <c r="G60" s="13"/>
      <c r="H60" s="13"/>
      <c r="I60" s="82">
        <v>3</v>
      </c>
      <c r="J60" s="25">
        <v>2</v>
      </c>
      <c r="K60" s="17">
        <v>0</v>
      </c>
      <c r="L60" s="26">
        <f t="shared" si="42"/>
        <v>0.5</v>
      </c>
      <c r="M60" s="26">
        <f t="shared" si="43"/>
        <v>0</v>
      </c>
      <c r="N60" s="6">
        <f t="shared" si="44"/>
        <v>0</v>
      </c>
      <c r="O60" s="17">
        <f t="shared" si="45"/>
        <v>13.5</v>
      </c>
      <c r="P60" s="6">
        <f t="shared" si="46"/>
        <v>77.77777777777779</v>
      </c>
      <c r="Q60" s="17">
        <f t="shared" si="47"/>
        <v>10.5</v>
      </c>
      <c r="R60" s="17">
        <f t="shared" si="48"/>
        <v>10.500000000000002</v>
      </c>
      <c r="S60" s="17">
        <f t="shared" si="49"/>
        <v>0</v>
      </c>
      <c r="T60" s="17">
        <f t="shared" si="50"/>
        <v>0</v>
      </c>
      <c r="U60" s="126">
        <f>R60/100*(N60-N$323)</f>
        <v>-0.15172500000000003</v>
      </c>
      <c r="V60" s="51">
        <f t="shared" si="51"/>
        <v>1</v>
      </c>
      <c r="W60" s="65">
        <f t="shared" si="52"/>
        <v>0</v>
      </c>
      <c r="X60" s="51">
        <v>0.4</v>
      </c>
      <c r="Y60" s="65">
        <f t="shared" si="53"/>
        <v>0</v>
      </c>
      <c r="Z60" s="119">
        <f t="shared" si="54"/>
        <v>1</v>
      </c>
      <c r="AA60" s="119">
        <f t="shared" si="54"/>
        <v>1</v>
      </c>
    </row>
    <row r="61" spans="1:27" ht="18.75" customHeight="1">
      <c r="A61" s="58" t="s">
        <v>12</v>
      </c>
      <c r="B61" s="17">
        <v>25</v>
      </c>
      <c r="C61" s="186">
        <v>17</v>
      </c>
      <c r="D61" s="13">
        <v>13</v>
      </c>
      <c r="E61" s="13">
        <v>10</v>
      </c>
      <c r="F61" s="13"/>
      <c r="G61" s="13"/>
      <c r="H61" s="13"/>
      <c r="I61" s="82">
        <v>27</v>
      </c>
      <c r="J61" s="25">
        <v>14</v>
      </c>
      <c r="K61" s="17">
        <v>0</v>
      </c>
      <c r="L61" s="26">
        <f t="shared" si="42"/>
        <v>0.08</v>
      </c>
      <c r="M61" s="26">
        <f t="shared" si="43"/>
        <v>0.07692307692307693</v>
      </c>
      <c r="N61" s="6">
        <f t="shared" si="44"/>
        <v>0</v>
      </c>
      <c r="O61" s="17">
        <f t="shared" si="45"/>
        <v>18.36</v>
      </c>
      <c r="P61" s="6">
        <f t="shared" si="46"/>
        <v>58.82352941176471</v>
      </c>
      <c r="Q61" s="17">
        <f t="shared" si="47"/>
        <v>10.8</v>
      </c>
      <c r="R61" s="17">
        <f t="shared" si="48"/>
        <v>10.8</v>
      </c>
      <c r="S61" s="17">
        <f t="shared" si="49"/>
        <v>0</v>
      </c>
      <c r="T61" s="17">
        <f t="shared" si="50"/>
        <v>0</v>
      </c>
      <c r="U61" s="126">
        <f>R61/100*(N61-N$323)</f>
        <v>-0.15606</v>
      </c>
      <c r="V61" s="51">
        <f t="shared" si="51"/>
        <v>0.52</v>
      </c>
      <c r="W61" s="65">
        <f t="shared" si="52"/>
        <v>0</v>
      </c>
      <c r="X61" s="51">
        <v>0.5585585585585585</v>
      </c>
      <c r="Y61" s="65">
        <f t="shared" si="53"/>
        <v>0</v>
      </c>
      <c r="Z61" s="119">
        <f t="shared" si="54"/>
        <v>1</v>
      </c>
      <c r="AA61" s="119">
        <f t="shared" si="54"/>
        <v>1</v>
      </c>
    </row>
    <row r="62" spans="1:27" ht="18.75" customHeight="1">
      <c r="A62" s="55" t="s">
        <v>13</v>
      </c>
      <c r="B62" s="17">
        <v>7</v>
      </c>
      <c r="C62" s="186">
        <v>8</v>
      </c>
      <c r="D62" s="5">
        <v>5</v>
      </c>
      <c r="E62" s="5">
        <v>7</v>
      </c>
      <c r="F62" s="5"/>
      <c r="G62" s="5"/>
      <c r="H62" s="5"/>
      <c r="I62" s="77">
        <v>8</v>
      </c>
      <c r="J62" s="25">
        <v>6</v>
      </c>
      <c r="K62" s="17">
        <v>0</v>
      </c>
      <c r="L62" s="26">
        <f t="shared" si="42"/>
        <v>0.14285714285714285</v>
      </c>
      <c r="M62" s="26">
        <f t="shared" si="43"/>
        <v>0.2</v>
      </c>
      <c r="N62" s="6">
        <f t="shared" si="44"/>
        <v>0</v>
      </c>
      <c r="O62" s="17">
        <f t="shared" si="45"/>
        <v>9.142857142857142</v>
      </c>
      <c r="P62" s="6">
        <f t="shared" si="46"/>
        <v>87.5</v>
      </c>
      <c r="Q62" s="17">
        <f t="shared" si="47"/>
        <v>8</v>
      </c>
      <c r="R62" s="17">
        <f t="shared" si="48"/>
        <v>8</v>
      </c>
      <c r="S62" s="17">
        <f t="shared" si="49"/>
        <v>0</v>
      </c>
      <c r="T62" s="17">
        <f t="shared" si="50"/>
        <v>0</v>
      </c>
      <c r="U62" s="126">
        <f>R62/100*(N62-N$323)</f>
        <v>-0.1156</v>
      </c>
      <c r="V62" s="51">
        <f t="shared" si="51"/>
        <v>0.7142857142857143</v>
      </c>
      <c r="W62" s="65">
        <f t="shared" si="52"/>
        <v>0</v>
      </c>
      <c r="X62" s="43">
        <v>0.6607142857142857</v>
      </c>
      <c r="Y62" s="65">
        <f t="shared" si="53"/>
        <v>0</v>
      </c>
      <c r="Z62" s="119">
        <f t="shared" si="54"/>
        <v>1</v>
      </c>
      <c r="AA62" s="119">
        <f t="shared" si="54"/>
        <v>1</v>
      </c>
    </row>
    <row r="63" spans="1:27" ht="18.75" customHeight="1">
      <c r="A63" s="55" t="s">
        <v>14</v>
      </c>
      <c r="B63" s="17">
        <v>24</v>
      </c>
      <c r="C63" s="186">
        <v>15</v>
      </c>
      <c r="D63" s="5">
        <v>15</v>
      </c>
      <c r="E63" s="5">
        <v>13</v>
      </c>
      <c r="F63" s="5"/>
      <c r="G63" s="5"/>
      <c r="H63" s="5"/>
      <c r="I63" s="77">
        <v>24</v>
      </c>
      <c r="J63" s="25">
        <v>15</v>
      </c>
      <c r="K63" s="17">
        <v>0</v>
      </c>
      <c r="L63" s="26">
        <f t="shared" si="42"/>
        <v>0</v>
      </c>
      <c r="M63" s="26">
        <f t="shared" si="43"/>
        <v>0</v>
      </c>
      <c r="N63" s="6">
        <f t="shared" si="44"/>
        <v>0</v>
      </c>
      <c r="O63" s="17">
        <f t="shared" si="45"/>
        <v>15</v>
      </c>
      <c r="P63" s="6">
        <f t="shared" si="46"/>
        <v>86.66666666666667</v>
      </c>
      <c r="Q63" s="17">
        <f t="shared" si="47"/>
        <v>13</v>
      </c>
      <c r="R63" s="17">
        <f t="shared" si="48"/>
        <v>13</v>
      </c>
      <c r="S63" s="17">
        <f t="shared" si="49"/>
        <v>0</v>
      </c>
      <c r="T63" s="17">
        <f t="shared" si="50"/>
        <v>0</v>
      </c>
      <c r="U63" s="126">
        <f>R63/100*(N63-N$323)</f>
        <v>-0.18785</v>
      </c>
      <c r="V63" s="51">
        <f t="shared" si="51"/>
        <v>0.625</v>
      </c>
      <c r="W63" s="65">
        <f t="shared" si="52"/>
        <v>0</v>
      </c>
      <c r="X63" s="43">
        <v>0.6</v>
      </c>
      <c r="Y63" s="65">
        <f t="shared" si="53"/>
        <v>0</v>
      </c>
      <c r="Z63" s="119">
        <f t="shared" si="54"/>
        <v>1</v>
      </c>
      <c r="AA63" s="119">
        <f t="shared" si="54"/>
        <v>1</v>
      </c>
    </row>
    <row r="64" spans="1:27" ht="18.75" customHeight="1">
      <c r="A64" s="56" t="s">
        <v>15</v>
      </c>
      <c r="B64" s="18">
        <v>8</v>
      </c>
      <c r="C64" s="187">
        <v>8</v>
      </c>
      <c r="D64" s="7">
        <v>4</v>
      </c>
      <c r="E64" s="7">
        <v>1</v>
      </c>
      <c r="F64" s="7"/>
      <c r="G64" s="7"/>
      <c r="H64" s="7"/>
      <c r="I64" s="78">
        <v>8</v>
      </c>
      <c r="J64" s="40">
        <v>4</v>
      </c>
      <c r="K64" s="18">
        <v>0</v>
      </c>
      <c r="L64" s="27">
        <f t="shared" si="42"/>
        <v>0</v>
      </c>
      <c r="M64" s="27">
        <f t="shared" si="43"/>
        <v>0</v>
      </c>
      <c r="N64" s="8">
        <f t="shared" si="44"/>
        <v>0</v>
      </c>
      <c r="O64" s="18">
        <f t="shared" si="45"/>
        <v>8</v>
      </c>
      <c r="P64" s="8">
        <f t="shared" si="46"/>
        <v>12.5</v>
      </c>
      <c r="Q64" s="18">
        <f t="shared" si="47"/>
        <v>1</v>
      </c>
      <c r="R64" s="18">
        <f t="shared" si="48"/>
        <v>1</v>
      </c>
      <c r="S64" s="18">
        <f t="shared" si="49"/>
        <v>0</v>
      </c>
      <c r="T64" s="18">
        <f t="shared" si="50"/>
        <v>0</v>
      </c>
      <c r="U64" s="127">
        <f>R64/100*(N64-N$323)</f>
        <v>-0.01445</v>
      </c>
      <c r="V64" s="66">
        <f t="shared" si="51"/>
        <v>0.5</v>
      </c>
      <c r="W64" s="65">
        <f t="shared" si="52"/>
        <v>0</v>
      </c>
      <c r="X64" s="45">
        <v>1</v>
      </c>
      <c r="Y64" s="65">
        <f t="shared" si="53"/>
        <v>0</v>
      </c>
      <c r="Z64" s="119">
        <f t="shared" si="54"/>
        <v>1</v>
      </c>
      <c r="AA64" s="119">
        <f t="shared" si="54"/>
        <v>1</v>
      </c>
    </row>
    <row r="65" spans="1:27" ht="18.75" customHeight="1">
      <c r="A65" s="32" t="s">
        <v>8</v>
      </c>
      <c r="B65" s="9">
        <f>SUM(B58:B64)</f>
        <v>390</v>
      </c>
      <c r="C65" s="182">
        <f>SUM(C58:C64)</f>
        <v>299</v>
      </c>
      <c r="D65" s="9">
        <f>SUM(D58:D64)</f>
        <v>237</v>
      </c>
      <c r="E65" s="9">
        <f>SUM(E58:E64)</f>
        <v>231</v>
      </c>
      <c r="F65" s="9"/>
      <c r="G65" s="9"/>
      <c r="H65" s="9"/>
      <c r="I65" s="79">
        <f>SUM(I58:I64)</f>
        <v>408</v>
      </c>
      <c r="J65" s="23">
        <f>SUM(J58:J64)</f>
        <v>241</v>
      </c>
      <c r="K65" s="9">
        <f>SUM(K58:K64)</f>
        <v>2</v>
      </c>
      <c r="L65" s="28">
        <f t="shared" si="42"/>
        <v>0.046153846153846156</v>
      </c>
      <c r="M65" s="28">
        <f t="shared" si="43"/>
        <v>0.016877637130801686</v>
      </c>
      <c r="N65" s="29">
        <f>K65/J65*100</f>
        <v>0.8298755186721992</v>
      </c>
      <c r="O65" s="23">
        <f>SUM(O58:O64)</f>
        <v>316.7116508238051</v>
      </c>
      <c r="P65" s="29">
        <f t="shared" si="46"/>
        <v>77.25752508361204</v>
      </c>
      <c r="Q65" s="23">
        <f>SUM(Q58:Q64)</f>
        <v>244.81257311403292</v>
      </c>
      <c r="R65" s="23">
        <f>SUM(R58:R64)</f>
        <v>244.81257311403292</v>
      </c>
      <c r="S65" s="23">
        <f>SUM(S58:S64)</f>
        <v>1.7774627923458541</v>
      </c>
      <c r="T65" s="23">
        <f>SUM(T58:T64)</f>
        <v>1.7774627923458541</v>
      </c>
      <c r="U65" s="23">
        <f>SUM(U58:U64)</f>
        <v>0.27851032246633595</v>
      </c>
      <c r="V65" s="47">
        <v>0.5219594594594594</v>
      </c>
      <c r="W65" s="48">
        <f>SUM(W58:W64)</f>
        <v>1.7014925373134329</v>
      </c>
      <c r="X65" s="47">
        <v>0.5219594594594594</v>
      </c>
      <c r="Y65" s="69">
        <f t="shared" si="53"/>
        <v>2.269554393826239</v>
      </c>
      <c r="Z65" s="116">
        <f t="shared" si="54"/>
        <v>1</v>
      </c>
      <c r="AA65" s="116">
        <f t="shared" si="54"/>
        <v>1</v>
      </c>
    </row>
    <row r="66" spans="1:27" ht="18.75" customHeight="1">
      <c r="A66" s="33"/>
      <c r="B66" s="19"/>
      <c r="C66" s="188"/>
      <c r="D66" s="10"/>
      <c r="E66" s="10"/>
      <c r="F66" s="10"/>
      <c r="G66" s="10"/>
      <c r="H66" s="10"/>
      <c r="I66" s="80"/>
      <c r="J66" s="19"/>
      <c r="K66" s="19"/>
      <c r="L66" s="11"/>
      <c r="M66" s="11"/>
      <c r="N66" s="10"/>
      <c r="O66" s="19"/>
      <c r="P66" s="11"/>
      <c r="Q66" s="19"/>
      <c r="R66" s="19"/>
      <c r="S66" s="19"/>
      <c r="T66" s="19"/>
      <c r="U66" s="123"/>
      <c r="V66" s="49"/>
      <c r="W66" s="49"/>
      <c r="X66" s="49"/>
      <c r="Y66" s="49"/>
      <c r="Z66" s="120"/>
      <c r="AA66" s="120"/>
    </row>
    <row r="67" spans="1:27" ht="18.75" customHeight="1">
      <c r="A67" s="31" t="s">
        <v>16</v>
      </c>
      <c r="B67" s="3">
        <v>155</v>
      </c>
      <c r="C67" s="189">
        <v>82</v>
      </c>
      <c r="D67" s="3">
        <v>22</v>
      </c>
      <c r="E67" s="3">
        <v>15</v>
      </c>
      <c r="F67" s="3"/>
      <c r="G67" s="3"/>
      <c r="H67" s="3"/>
      <c r="I67" s="76">
        <v>160</v>
      </c>
      <c r="J67" s="24">
        <v>27</v>
      </c>
      <c r="K67" s="3">
        <v>2</v>
      </c>
      <c r="L67" s="21">
        <f>(I67-B67)/B67</f>
        <v>0.03225806451612903</v>
      </c>
      <c r="M67" s="21">
        <f>(J67-D67)/D67</f>
        <v>0.22727272727272727</v>
      </c>
      <c r="N67" s="4">
        <f aca="true" t="shared" si="55" ref="N67:N75">K67/J67*100</f>
        <v>7.4074074074074066</v>
      </c>
      <c r="O67" s="16">
        <f>C67*(1+L67)</f>
        <v>84.64516129032258</v>
      </c>
      <c r="P67" s="4">
        <f>(E67/C67)*100</f>
        <v>18.29268292682927</v>
      </c>
      <c r="Q67" s="17">
        <f>E67*(1+L67)</f>
        <v>15.483870967741936</v>
      </c>
      <c r="R67" s="16">
        <f aca="true" t="shared" si="56" ref="R67:R75">O67/100*P67</f>
        <v>15.483870967741936</v>
      </c>
      <c r="S67" s="16">
        <f aca="true" t="shared" si="57" ref="S67:S75">Q67/100*N67</f>
        <v>1.146953405017921</v>
      </c>
      <c r="T67" s="16">
        <f>R67/100*N67</f>
        <v>1.146953405017921</v>
      </c>
      <c r="U67" s="125">
        <f>R67/100*(N67-N$323)</f>
        <v>0.9232114695340501</v>
      </c>
      <c r="V67" s="41">
        <f>D67/B67</f>
        <v>0.14193548387096774</v>
      </c>
      <c r="W67" s="65">
        <f>+(((((I67/B67)*C67)*(J67/I67))*(N67/100)))*((E67/C67)/V67)</f>
        <v>1.3636363636363633</v>
      </c>
      <c r="X67" s="52">
        <v>0.23333333333333334</v>
      </c>
      <c r="Y67" s="65">
        <f aca="true" t="shared" si="58" ref="Y67:Y75">+(((((I67/B67)*C67)*(J67/I67))*(N67/100)))*((E67/C67)/X67)</f>
        <v>0.8294930875576035</v>
      </c>
      <c r="Z67" s="119">
        <f aca="true" t="shared" si="59" ref="Z67:Z76">D67/(G67+D67)</f>
        <v>1</v>
      </c>
      <c r="AA67" s="119">
        <f aca="true" t="shared" si="60" ref="AA67:AA76">E67/(H67+E67)</f>
        <v>1</v>
      </c>
    </row>
    <row r="68" spans="1:27" ht="18.75" customHeight="1">
      <c r="A68" s="55" t="s">
        <v>17</v>
      </c>
      <c r="B68" s="5">
        <v>0</v>
      </c>
      <c r="C68" s="186">
        <v>0</v>
      </c>
      <c r="D68" s="5">
        <v>0</v>
      </c>
      <c r="E68" s="5">
        <v>0</v>
      </c>
      <c r="F68" s="5"/>
      <c r="G68" s="5"/>
      <c r="H68" s="5"/>
      <c r="I68" s="77">
        <v>0</v>
      </c>
      <c r="J68" s="25">
        <v>0</v>
      </c>
      <c r="K68" s="5">
        <v>0</v>
      </c>
      <c r="L68" s="26" t="s">
        <v>31</v>
      </c>
      <c r="M68" s="26" t="s">
        <v>31</v>
      </c>
      <c r="N68" s="6" t="s">
        <v>31</v>
      </c>
      <c r="O68" s="17" t="s">
        <v>31</v>
      </c>
      <c r="P68" s="6" t="s">
        <v>31</v>
      </c>
      <c r="Q68" s="17" t="s">
        <v>31</v>
      </c>
      <c r="R68" s="17" t="s">
        <v>31</v>
      </c>
      <c r="S68" s="17"/>
      <c r="T68" s="17" t="s">
        <v>31</v>
      </c>
      <c r="U68" s="126"/>
      <c r="V68" s="51" t="s">
        <v>31</v>
      </c>
      <c r="W68" s="65" t="s">
        <v>31</v>
      </c>
      <c r="X68" s="43">
        <v>0.15625</v>
      </c>
      <c r="Y68" s="65" t="e">
        <f t="shared" si="58"/>
        <v>#DIV/0!</v>
      </c>
      <c r="Z68" s="119" t="e">
        <f t="shared" si="59"/>
        <v>#DIV/0!</v>
      </c>
      <c r="AA68" s="119" t="e">
        <f t="shared" si="60"/>
        <v>#DIV/0!</v>
      </c>
    </row>
    <row r="69" spans="1:27" ht="18.75" customHeight="1">
      <c r="A69" s="55" t="s">
        <v>18</v>
      </c>
      <c r="B69" s="17">
        <v>114</v>
      </c>
      <c r="C69" s="186">
        <v>63</v>
      </c>
      <c r="D69" s="5">
        <v>37</v>
      </c>
      <c r="E69" s="5">
        <v>23</v>
      </c>
      <c r="F69" s="5"/>
      <c r="G69" s="5"/>
      <c r="H69" s="5"/>
      <c r="I69" s="77">
        <v>116</v>
      </c>
      <c r="J69" s="25">
        <v>37</v>
      </c>
      <c r="K69" s="17">
        <v>2</v>
      </c>
      <c r="L69" s="26">
        <f aca="true" t="shared" si="61" ref="L69:L75">(I69-B69)/B69</f>
        <v>0.017543859649122806</v>
      </c>
      <c r="M69" s="26">
        <f>(J69-D69)/D69</f>
        <v>0</v>
      </c>
      <c r="N69" s="6">
        <f t="shared" si="55"/>
        <v>5.405405405405405</v>
      </c>
      <c r="O69" s="17">
        <f aca="true" t="shared" si="62" ref="O69:O75">C69*(1+L69)</f>
        <v>64.10526315789474</v>
      </c>
      <c r="P69" s="6">
        <f aca="true" t="shared" si="63" ref="P69:P76">(E69/C69)*100</f>
        <v>36.507936507936506</v>
      </c>
      <c r="Q69" s="17">
        <f aca="true" t="shared" si="64" ref="Q69:Q75">E69*(1+L69)</f>
        <v>23.403508771929825</v>
      </c>
      <c r="R69" s="17">
        <f t="shared" si="56"/>
        <v>23.403508771929825</v>
      </c>
      <c r="S69" s="17">
        <f t="shared" si="57"/>
        <v>1.265054528212423</v>
      </c>
      <c r="T69" s="17">
        <f aca="true" t="shared" si="65" ref="T69:T74">R69/100*N69</f>
        <v>1.265054528212423</v>
      </c>
      <c r="U69" s="126">
        <f>R69/100*(N69-N$323)</f>
        <v>0.9268738264580371</v>
      </c>
      <c r="V69" s="51">
        <f aca="true" t="shared" si="66" ref="V69:V75">D69/B69</f>
        <v>0.32456140350877194</v>
      </c>
      <c r="W69" s="65">
        <f>+(((((I69/B69)*C69)*(J69/I69))*(N69/100)))*((E69/C69)/V69)</f>
        <v>1.2432432432432432</v>
      </c>
      <c r="X69" s="43">
        <v>0.3590462833099579</v>
      </c>
      <c r="Y69" s="65">
        <f t="shared" si="58"/>
        <v>1.1238349780701755</v>
      </c>
      <c r="Z69" s="119">
        <f t="shared" si="59"/>
        <v>1</v>
      </c>
      <c r="AA69" s="119">
        <f t="shared" si="60"/>
        <v>1</v>
      </c>
    </row>
    <row r="70" spans="1:27" ht="18.75" customHeight="1">
      <c r="A70" s="55" t="s">
        <v>19</v>
      </c>
      <c r="B70" s="17">
        <v>5</v>
      </c>
      <c r="C70" s="186">
        <v>6</v>
      </c>
      <c r="D70" s="5">
        <v>2</v>
      </c>
      <c r="E70" s="5">
        <v>1</v>
      </c>
      <c r="F70" s="5"/>
      <c r="G70" s="5"/>
      <c r="H70" s="5"/>
      <c r="I70" s="77">
        <v>5</v>
      </c>
      <c r="J70" s="25">
        <v>2</v>
      </c>
      <c r="K70" s="17">
        <v>0</v>
      </c>
      <c r="L70" s="26">
        <f t="shared" si="61"/>
        <v>0</v>
      </c>
      <c r="M70" s="26">
        <f>(J70-D70)/D70</f>
        <v>0</v>
      </c>
      <c r="N70" s="6">
        <f t="shared" si="55"/>
        <v>0</v>
      </c>
      <c r="O70" s="17">
        <f t="shared" si="62"/>
        <v>6</v>
      </c>
      <c r="P70" s="6">
        <f t="shared" si="63"/>
        <v>16.666666666666664</v>
      </c>
      <c r="Q70" s="17">
        <f t="shared" si="64"/>
        <v>1</v>
      </c>
      <c r="R70" s="17">
        <f t="shared" si="56"/>
        <v>0.9999999999999998</v>
      </c>
      <c r="S70" s="17">
        <f t="shared" si="57"/>
        <v>0</v>
      </c>
      <c r="T70" s="17">
        <f t="shared" si="65"/>
        <v>0</v>
      </c>
      <c r="U70" s="126">
        <f>R70/100*(N70-N$323)</f>
        <v>-0.014449999999999996</v>
      </c>
      <c r="V70" s="51">
        <f t="shared" si="66"/>
        <v>0.4</v>
      </c>
      <c r="W70" s="65">
        <f>+(((((I70/B70)*C70)*(J70/I70))*(N70/100)))*((E70/C70)/V70)</f>
        <v>0</v>
      </c>
      <c r="X70" s="43">
        <v>0.5625</v>
      </c>
      <c r="Y70" s="65">
        <f t="shared" si="58"/>
        <v>0</v>
      </c>
      <c r="Z70" s="119">
        <f t="shared" si="59"/>
        <v>1</v>
      </c>
      <c r="AA70" s="119">
        <f t="shared" si="60"/>
        <v>1</v>
      </c>
    </row>
    <row r="71" spans="1:27" ht="18.75" customHeight="1">
      <c r="A71" s="55" t="s">
        <v>20</v>
      </c>
      <c r="B71" s="17">
        <v>7</v>
      </c>
      <c r="C71" s="186">
        <v>1</v>
      </c>
      <c r="D71" s="5">
        <v>5</v>
      </c>
      <c r="E71" s="5">
        <v>1</v>
      </c>
      <c r="F71" s="5"/>
      <c r="G71" s="5"/>
      <c r="H71" s="5"/>
      <c r="I71" s="77">
        <v>7</v>
      </c>
      <c r="J71" s="25">
        <v>5</v>
      </c>
      <c r="K71" s="17">
        <v>0</v>
      </c>
      <c r="L71" s="26">
        <f t="shared" si="61"/>
        <v>0</v>
      </c>
      <c r="M71" s="26">
        <f>(J71-D71)/D71</f>
        <v>0</v>
      </c>
      <c r="N71" s="6">
        <f t="shared" si="55"/>
        <v>0</v>
      </c>
      <c r="O71" s="17">
        <f t="shared" si="62"/>
        <v>1</v>
      </c>
      <c r="P71" s="6">
        <f t="shared" si="63"/>
        <v>100</v>
      </c>
      <c r="Q71" s="17">
        <f t="shared" si="64"/>
        <v>1</v>
      </c>
      <c r="R71" s="17">
        <f t="shared" si="56"/>
        <v>1</v>
      </c>
      <c r="S71" s="17">
        <f t="shared" si="57"/>
        <v>0</v>
      </c>
      <c r="T71" s="17">
        <f t="shared" si="65"/>
        <v>0</v>
      </c>
      <c r="U71" s="126">
        <v>0</v>
      </c>
      <c r="V71" s="51">
        <f t="shared" si="66"/>
        <v>0.7142857142857143</v>
      </c>
      <c r="W71" s="65">
        <f>+(((((I71/B71)*C71)*(J71/I71))*(N71/100)))*((E71/C71)/V71)</f>
        <v>0</v>
      </c>
      <c r="X71" s="43">
        <v>0.7804878048780488</v>
      </c>
      <c r="Y71" s="65">
        <f t="shared" si="58"/>
        <v>0</v>
      </c>
      <c r="Z71" s="119">
        <f t="shared" si="59"/>
        <v>1</v>
      </c>
      <c r="AA71" s="119">
        <f t="shared" si="60"/>
        <v>1</v>
      </c>
    </row>
    <row r="72" spans="1:27" ht="18.75" customHeight="1">
      <c r="A72" s="55" t="s">
        <v>21</v>
      </c>
      <c r="B72" s="17">
        <v>4</v>
      </c>
      <c r="C72" s="186">
        <v>1</v>
      </c>
      <c r="D72" s="5">
        <v>1</v>
      </c>
      <c r="E72" s="5"/>
      <c r="F72" s="5"/>
      <c r="G72" s="5"/>
      <c r="H72" s="5"/>
      <c r="I72" s="77">
        <v>4</v>
      </c>
      <c r="J72" s="25">
        <v>1</v>
      </c>
      <c r="K72" s="17">
        <v>0</v>
      </c>
      <c r="L72" s="26">
        <f t="shared" si="61"/>
        <v>0</v>
      </c>
      <c r="M72" s="26" t="s">
        <v>31</v>
      </c>
      <c r="N72" s="6">
        <f t="shared" si="55"/>
        <v>0</v>
      </c>
      <c r="O72" s="17">
        <f t="shared" si="62"/>
        <v>1</v>
      </c>
      <c r="P72" s="6">
        <f t="shared" si="63"/>
        <v>0</v>
      </c>
      <c r="Q72" s="17">
        <f t="shared" si="64"/>
        <v>0</v>
      </c>
      <c r="R72" s="17">
        <f t="shared" si="56"/>
        <v>0</v>
      </c>
      <c r="S72" s="17">
        <f t="shared" si="57"/>
        <v>0</v>
      </c>
      <c r="T72" s="17">
        <f t="shared" si="65"/>
        <v>0</v>
      </c>
      <c r="U72" s="126">
        <f>R72/100*(N72-N$323)</f>
        <v>0</v>
      </c>
      <c r="V72" s="51">
        <f t="shared" si="66"/>
        <v>0.25</v>
      </c>
      <c r="W72" s="65" t="s">
        <v>31</v>
      </c>
      <c r="X72" s="43">
        <v>0.08695652173913043</v>
      </c>
      <c r="Y72" s="65">
        <f t="shared" si="58"/>
        <v>0</v>
      </c>
      <c r="Z72" s="119">
        <f t="shared" si="59"/>
        <v>1</v>
      </c>
      <c r="AA72" s="119" t="e">
        <f t="shared" si="60"/>
        <v>#DIV/0!</v>
      </c>
    </row>
    <row r="73" spans="1:27" ht="18.75" customHeight="1">
      <c r="A73" s="55" t="s">
        <v>22</v>
      </c>
      <c r="B73" s="17">
        <v>22</v>
      </c>
      <c r="C73" s="186">
        <v>18</v>
      </c>
      <c r="D73" s="5">
        <v>7</v>
      </c>
      <c r="E73" s="5">
        <v>12</v>
      </c>
      <c r="F73" s="5"/>
      <c r="G73" s="5"/>
      <c r="H73" s="5"/>
      <c r="I73" s="77">
        <v>22</v>
      </c>
      <c r="J73" s="25">
        <v>7</v>
      </c>
      <c r="K73" s="17">
        <v>0</v>
      </c>
      <c r="L73" s="26">
        <f t="shared" si="61"/>
        <v>0</v>
      </c>
      <c r="M73" s="26">
        <f>(J73-D73)/D73</f>
        <v>0</v>
      </c>
      <c r="N73" s="6">
        <f t="shared" si="55"/>
        <v>0</v>
      </c>
      <c r="O73" s="17">
        <f t="shared" si="62"/>
        <v>18</v>
      </c>
      <c r="P73" s="6">
        <f t="shared" si="63"/>
        <v>66.66666666666666</v>
      </c>
      <c r="Q73" s="17">
        <f t="shared" si="64"/>
        <v>12</v>
      </c>
      <c r="R73" s="17">
        <f t="shared" si="56"/>
        <v>11.999999999999998</v>
      </c>
      <c r="S73" s="17">
        <f t="shared" si="57"/>
        <v>0</v>
      </c>
      <c r="T73" s="17">
        <f t="shared" si="65"/>
        <v>0</v>
      </c>
      <c r="U73" s="126">
        <f>R73/100*(N73-N$323)</f>
        <v>-0.17339999999999994</v>
      </c>
      <c r="V73" s="51">
        <f t="shared" si="66"/>
        <v>0.3181818181818182</v>
      </c>
      <c r="W73" s="65">
        <f>+(((((I73/B73)*C73)*(J73/I73))*(N73/100)))*((E73/C73)/V73)</f>
        <v>0</v>
      </c>
      <c r="X73" s="43">
        <v>0.4166666666666667</v>
      </c>
      <c r="Y73" s="65">
        <f t="shared" si="58"/>
        <v>0</v>
      </c>
      <c r="Z73" s="119">
        <f t="shared" si="59"/>
        <v>1</v>
      </c>
      <c r="AA73" s="119">
        <f t="shared" si="60"/>
        <v>1</v>
      </c>
    </row>
    <row r="74" spans="1:27" ht="18.75" customHeight="1">
      <c r="A74" s="55" t="s">
        <v>23</v>
      </c>
      <c r="B74" s="17">
        <v>19</v>
      </c>
      <c r="C74" s="186">
        <v>5</v>
      </c>
      <c r="D74" s="5">
        <v>1</v>
      </c>
      <c r="E74" s="5">
        <v>1</v>
      </c>
      <c r="F74" s="5"/>
      <c r="G74" s="5"/>
      <c r="H74" s="5"/>
      <c r="I74" s="77">
        <v>19</v>
      </c>
      <c r="J74" s="25">
        <v>1</v>
      </c>
      <c r="K74" s="17">
        <v>0</v>
      </c>
      <c r="L74" s="26">
        <f t="shared" si="61"/>
        <v>0</v>
      </c>
      <c r="M74" s="26" t="s">
        <v>31</v>
      </c>
      <c r="N74" s="6">
        <f t="shared" si="55"/>
        <v>0</v>
      </c>
      <c r="O74" s="17">
        <f t="shared" si="62"/>
        <v>5</v>
      </c>
      <c r="P74" s="6">
        <f t="shared" si="63"/>
        <v>20</v>
      </c>
      <c r="Q74" s="17">
        <f t="shared" si="64"/>
        <v>1</v>
      </c>
      <c r="R74" s="17">
        <f t="shared" si="56"/>
        <v>1</v>
      </c>
      <c r="S74" s="17">
        <f t="shared" si="57"/>
        <v>0</v>
      </c>
      <c r="T74" s="17">
        <f t="shared" si="65"/>
        <v>0</v>
      </c>
      <c r="U74" s="126">
        <f>R74/100*(N74-N$323)</f>
        <v>-0.01445</v>
      </c>
      <c r="V74" s="51">
        <f t="shared" si="66"/>
        <v>0.05263157894736842</v>
      </c>
      <c r="W74" s="65" t="s">
        <v>31</v>
      </c>
      <c r="X74" s="43">
        <v>0.5</v>
      </c>
      <c r="Y74" s="65">
        <f t="shared" si="58"/>
        <v>0</v>
      </c>
      <c r="Z74" s="119">
        <f t="shared" si="59"/>
        <v>1</v>
      </c>
      <c r="AA74" s="119">
        <f t="shared" si="60"/>
        <v>1</v>
      </c>
    </row>
    <row r="75" spans="1:27" ht="18.75" customHeight="1">
      <c r="A75" s="56" t="s">
        <v>24</v>
      </c>
      <c r="B75" s="18">
        <v>29</v>
      </c>
      <c r="C75" s="190">
        <v>15</v>
      </c>
      <c r="D75" s="7">
        <v>16</v>
      </c>
      <c r="E75" s="7">
        <v>13</v>
      </c>
      <c r="F75" s="7"/>
      <c r="G75" s="7"/>
      <c r="H75" s="7"/>
      <c r="I75" s="78">
        <v>29</v>
      </c>
      <c r="J75" s="40">
        <v>16</v>
      </c>
      <c r="K75" s="18">
        <v>0</v>
      </c>
      <c r="L75" s="27">
        <f t="shared" si="61"/>
        <v>0</v>
      </c>
      <c r="M75" s="27">
        <f>(J75-D75)/D75</f>
        <v>0</v>
      </c>
      <c r="N75" s="8">
        <f t="shared" si="55"/>
        <v>0</v>
      </c>
      <c r="O75" s="18">
        <f t="shared" si="62"/>
        <v>15</v>
      </c>
      <c r="P75" s="8">
        <f t="shared" si="63"/>
        <v>86.66666666666667</v>
      </c>
      <c r="Q75" s="18">
        <f t="shared" si="64"/>
        <v>13</v>
      </c>
      <c r="R75" s="18">
        <f t="shared" si="56"/>
        <v>13</v>
      </c>
      <c r="S75" s="18">
        <f t="shared" si="57"/>
        <v>0</v>
      </c>
      <c r="T75" s="18">
        <f>R75/100*N75</f>
        <v>0</v>
      </c>
      <c r="U75" s="127">
        <f>R75/100*(N75-N$323)</f>
        <v>-0.18785</v>
      </c>
      <c r="V75" s="66">
        <f t="shared" si="66"/>
        <v>0.5517241379310345</v>
      </c>
      <c r="W75" s="65">
        <f>+(((((I75/B75)*C75)*(J75/I75))*(N75/100)))*((E75/C75)/V75)</f>
        <v>0</v>
      </c>
      <c r="X75" s="45">
        <v>0.041044776119402986</v>
      </c>
      <c r="Y75" s="65">
        <f t="shared" si="58"/>
        <v>0</v>
      </c>
      <c r="Z75" s="119">
        <f t="shared" si="59"/>
        <v>1</v>
      </c>
      <c r="AA75" s="119">
        <f t="shared" si="60"/>
        <v>1</v>
      </c>
    </row>
    <row r="76" spans="1:27" ht="18.75" customHeight="1">
      <c r="A76" s="32" t="s">
        <v>8</v>
      </c>
      <c r="B76" s="9">
        <f>SUM(B67:B75)</f>
        <v>355</v>
      </c>
      <c r="C76" s="182">
        <f>SUM(C67:C75)</f>
        <v>191</v>
      </c>
      <c r="D76" s="9">
        <f>SUM(D67:D75)</f>
        <v>91</v>
      </c>
      <c r="E76" s="9">
        <f>SUM(E67:E75)</f>
        <v>66</v>
      </c>
      <c r="F76" s="9"/>
      <c r="G76" s="9"/>
      <c r="H76" s="9"/>
      <c r="I76" s="79">
        <f>SUM(I67:I75)</f>
        <v>362</v>
      </c>
      <c r="J76" s="23">
        <f>SUM(J67:J75)</f>
        <v>96</v>
      </c>
      <c r="K76" s="9">
        <f>SUM(K67:K75)</f>
        <v>4</v>
      </c>
      <c r="L76" s="28">
        <f>(I76-B76)/I76</f>
        <v>0.019337016574585635</v>
      </c>
      <c r="M76" s="28">
        <f>(J76-D76)/D76</f>
        <v>0.054945054945054944</v>
      </c>
      <c r="N76" s="29">
        <f>K76/J76*100</f>
        <v>4.166666666666666</v>
      </c>
      <c r="O76" s="23">
        <f>SUM(O67:O75)</f>
        <v>194.7504244482173</v>
      </c>
      <c r="P76" s="29">
        <f t="shared" si="63"/>
        <v>34.55497382198953</v>
      </c>
      <c r="Q76" s="23">
        <f>SUM(Q67:Q75)</f>
        <v>66.88737973967176</v>
      </c>
      <c r="R76" s="23">
        <f>SUM(R67:R75)</f>
        <v>66.88737973967176</v>
      </c>
      <c r="S76" s="23">
        <f>SUM(S67:S75)</f>
        <v>2.412007933230344</v>
      </c>
      <c r="T76" s="23">
        <f>SUM(T67:T75)</f>
        <v>2.412007933230344</v>
      </c>
      <c r="U76" s="23">
        <f>SUM(U67:U75)</f>
        <v>1.459935295992087</v>
      </c>
      <c r="V76" s="47">
        <v>0.268176835951772</v>
      </c>
      <c r="W76" s="48">
        <f>SUM(W67:W75)</f>
        <v>2.6068796068796063</v>
      </c>
      <c r="X76" s="47">
        <v>0.268176835951772</v>
      </c>
      <c r="Y76" s="48" t="e">
        <f>SUM(Y67:Y75)</f>
        <v>#DIV/0!</v>
      </c>
      <c r="Z76" s="115">
        <f t="shared" si="59"/>
        <v>1</v>
      </c>
      <c r="AA76" s="115">
        <f t="shared" si="60"/>
        <v>1</v>
      </c>
    </row>
    <row r="77" spans="1:27" ht="18.75" customHeight="1">
      <c r="A77" s="34"/>
      <c r="B77" s="20"/>
      <c r="C77" s="191"/>
      <c r="D77" s="14"/>
      <c r="E77" s="14"/>
      <c r="F77" s="14"/>
      <c r="G77" s="14"/>
      <c r="H77" s="14"/>
      <c r="I77" s="83"/>
      <c r="J77" s="20"/>
      <c r="K77" s="20"/>
      <c r="L77" s="15"/>
      <c r="M77" s="15"/>
      <c r="N77" s="14"/>
      <c r="O77" s="20"/>
      <c r="P77" s="15"/>
      <c r="Q77" s="20"/>
      <c r="R77" s="20"/>
      <c r="S77" s="20"/>
      <c r="T77" s="20"/>
      <c r="U77" s="124"/>
      <c r="V77" s="53"/>
      <c r="W77" s="53"/>
      <c r="X77" s="53"/>
      <c r="Y77" s="53"/>
      <c r="Z77" s="121"/>
      <c r="AA77" s="121"/>
    </row>
    <row r="78" spans="1:27" ht="18.75" customHeight="1" thickBot="1">
      <c r="A78" s="35" t="s">
        <v>25</v>
      </c>
      <c r="B78" s="36">
        <f>B56+B65+B76</f>
        <v>1193</v>
      </c>
      <c r="C78" s="182">
        <f>C56+C65+C76</f>
        <v>778</v>
      </c>
      <c r="D78" s="36">
        <f>D56+D65+D76</f>
        <v>594</v>
      </c>
      <c r="E78" s="36">
        <f>E56+E65+E76</f>
        <v>518</v>
      </c>
      <c r="F78" s="36"/>
      <c r="G78" s="36"/>
      <c r="H78" s="36"/>
      <c r="I78" s="79">
        <f>I56+I65+I76</f>
        <v>1208</v>
      </c>
      <c r="J78" s="39">
        <f>J56+J65+J76</f>
        <v>610</v>
      </c>
      <c r="K78" s="36">
        <f>K56+K65+K76</f>
        <v>17</v>
      </c>
      <c r="L78" s="37">
        <f>(I78-B78)/I78</f>
        <v>0.012417218543046357</v>
      </c>
      <c r="M78" s="37">
        <f>(J78-D78)/D78</f>
        <v>0.026936026936026935</v>
      </c>
      <c r="N78" s="38">
        <f>K78/J78*100</f>
        <v>2.7868852459016393</v>
      </c>
      <c r="O78" s="39">
        <f>O56+O65+O76</f>
        <v>791.7558152697138</v>
      </c>
      <c r="P78" s="38">
        <f>(E78/C78)*100</f>
        <v>66.58097686375322</v>
      </c>
      <c r="Q78" s="39">
        <f>Q56+Q65+Q76</f>
        <v>525.3034350998995</v>
      </c>
      <c r="R78" s="39">
        <f>R56+R65+R76</f>
        <v>525.3034350998996</v>
      </c>
      <c r="S78" s="39">
        <f>S56+S65+S76</f>
        <v>11.316449198775471</v>
      </c>
      <c r="T78" s="39">
        <f>T56+T65+T76</f>
        <v>11.316449198775471</v>
      </c>
      <c r="U78" s="39">
        <f>U56+U65+U76</f>
        <v>6.330581045927454</v>
      </c>
      <c r="V78" s="59">
        <v>0.359449085572364</v>
      </c>
      <c r="W78" s="67">
        <f>W56+W65+W76</f>
        <v>11.474612553400199</v>
      </c>
      <c r="X78" s="59">
        <v>0.359449085572364</v>
      </c>
      <c r="Y78" s="67" t="e">
        <f>Y56+Y65+Y76</f>
        <v>#DIV/0!</v>
      </c>
      <c r="Z78" s="114">
        <f>D78/(G78+D78)</f>
        <v>1</v>
      </c>
      <c r="AA78" s="114">
        <f>E78/(H78+E78)</f>
        <v>1</v>
      </c>
    </row>
    <row r="79" ht="15.75">
      <c r="A79" s="1" t="s">
        <v>0</v>
      </c>
    </row>
    <row r="80" ht="15.75">
      <c r="A80" s="1" t="s">
        <v>1</v>
      </c>
    </row>
    <row r="81" ht="15.75">
      <c r="A81" s="1" t="s">
        <v>26</v>
      </c>
    </row>
    <row r="82" ht="15.75">
      <c r="A82" s="1"/>
    </row>
    <row r="83" ht="15.75">
      <c r="A83" s="1" t="s">
        <v>33</v>
      </c>
    </row>
    <row r="84" ht="2.25" customHeight="1" thickBot="1">
      <c r="A84" s="1"/>
    </row>
    <row r="85" ht="15" customHeight="1" hidden="1">
      <c r="A85" s="30" t="s">
        <v>27</v>
      </c>
    </row>
    <row r="86" spans="1:27" ht="12.75" customHeight="1">
      <c r="A86" s="308" t="s">
        <v>2</v>
      </c>
      <c r="B86" s="311" t="s">
        <v>96</v>
      </c>
      <c r="C86" s="311" t="s">
        <v>93</v>
      </c>
      <c r="D86" s="282" t="s">
        <v>97</v>
      </c>
      <c r="E86" s="282" t="s">
        <v>94</v>
      </c>
      <c r="F86" s="152"/>
      <c r="G86" s="282" t="s">
        <v>75</v>
      </c>
      <c r="H86" s="282" t="s">
        <v>76</v>
      </c>
      <c r="I86" s="305" t="s">
        <v>41</v>
      </c>
      <c r="J86" s="305" t="s">
        <v>42</v>
      </c>
      <c r="K86" s="282" t="s">
        <v>43</v>
      </c>
      <c r="L86" s="276" t="s">
        <v>44</v>
      </c>
      <c r="M86" s="276" t="s">
        <v>47</v>
      </c>
      <c r="N86" s="282" t="s">
        <v>28</v>
      </c>
      <c r="O86" s="279" t="s">
        <v>49</v>
      </c>
      <c r="P86" s="285" t="s">
        <v>53</v>
      </c>
      <c r="Q86" s="279" t="s">
        <v>48</v>
      </c>
      <c r="R86" s="279" t="s">
        <v>55</v>
      </c>
      <c r="S86" s="279" t="s">
        <v>50</v>
      </c>
      <c r="T86" s="279" t="s">
        <v>51</v>
      </c>
      <c r="U86" s="279" t="s">
        <v>59</v>
      </c>
      <c r="V86" s="318" t="s">
        <v>52</v>
      </c>
      <c r="W86" s="318" t="s">
        <v>40</v>
      </c>
      <c r="X86" s="318" t="s">
        <v>38</v>
      </c>
      <c r="Y86" s="318" t="s">
        <v>39</v>
      </c>
      <c r="Z86" s="316" t="s">
        <v>46</v>
      </c>
      <c r="AA86" s="316" t="s">
        <v>46</v>
      </c>
    </row>
    <row r="87" spans="1:27" ht="12.75">
      <c r="A87" s="309"/>
      <c r="B87" s="312"/>
      <c r="C87" s="312"/>
      <c r="D87" s="283"/>
      <c r="E87" s="283"/>
      <c r="F87" s="153"/>
      <c r="G87" s="314"/>
      <c r="H87" s="314"/>
      <c r="I87" s="306"/>
      <c r="J87" s="306"/>
      <c r="K87" s="283"/>
      <c r="L87" s="277"/>
      <c r="M87" s="277"/>
      <c r="N87" s="283"/>
      <c r="O87" s="280"/>
      <c r="P87" s="286"/>
      <c r="Q87" s="280"/>
      <c r="R87" s="280"/>
      <c r="S87" s="280"/>
      <c r="T87" s="280"/>
      <c r="U87" s="280"/>
      <c r="V87" s="319"/>
      <c r="W87" s="319"/>
      <c r="X87" s="319"/>
      <c r="Y87" s="319"/>
      <c r="Z87" s="317"/>
      <c r="AA87" s="317"/>
    </row>
    <row r="88" spans="1:27" ht="12.75">
      <c r="A88" s="309"/>
      <c r="B88" s="312"/>
      <c r="C88" s="312"/>
      <c r="D88" s="283"/>
      <c r="E88" s="283"/>
      <c r="F88" s="153"/>
      <c r="G88" s="314"/>
      <c r="H88" s="314"/>
      <c r="I88" s="306"/>
      <c r="J88" s="306"/>
      <c r="K88" s="283"/>
      <c r="L88" s="277"/>
      <c r="M88" s="277"/>
      <c r="N88" s="283"/>
      <c r="O88" s="280"/>
      <c r="P88" s="286"/>
      <c r="Q88" s="280"/>
      <c r="R88" s="280"/>
      <c r="S88" s="280"/>
      <c r="T88" s="280"/>
      <c r="U88" s="280"/>
      <c r="V88" s="319"/>
      <c r="W88" s="319"/>
      <c r="X88" s="319"/>
      <c r="Y88" s="319"/>
      <c r="Z88" s="317"/>
      <c r="AA88" s="317"/>
    </row>
    <row r="89" spans="1:27" ht="139.5" customHeight="1">
      <c r="A89" s="310"/>
      <c r="B89" s="313"/>
      <c r="C89" s="313"/>
      <c r="D89" s="284"/>
      <c r="E89" s="284"/>
      <c r="F89" s="154"/>
      <c r="G89" s="315"/>
      <c r="H89" s="315"/>
      <c r="I89" s="307"/>
      <c r="J89" s="307"/>
      <c r="K89" s="284"/>
      <c r="L89" s="278"/>
      <c r="M89" s="278"/>
      <c r="N89" s="284"/>
      <c r="O89" s="281"/>
      <c r="P89" s="287"/>
      <c r="Q89" s="281"/>
      <c r="R89" s="281"/>
      <c r="S89" s="281"/>
      <c r="T89" s="281"/>
      <c r="U89" s="281"/>
      <c r="V89" s="320"/>
      <c r="W89" s="319"/>
      <c r="X89" s="319"/>
      <c r="Y89" s="319"/>
      <c r="Z89" s="317"/>
      <c r="AA89" s="317"/>
    </row>
    <row r="90" spans="1:27" ht="18.75" customHeight="1">
      <c r="A90" s="31" t="s">
        <v>3</v>
      </c>
      <c r="B90" s="16">
        <v>23</v>
      </c>
      <c r="C90" s="179">
        <v>15</v>
      </c>
      <c r="D90" s="3">
        <v>2</v>
      </c>
      <c r="E90" s="3">
        <v>4</v>
      </c>
      <c r="F90" s="3"/>
      <c r="G90" s="3"/>
      <c r="H90" s="3"/>
      <c r="I90" s="76">
        <v>24</v>
      </c>
      <c r="J90" s="24">
        <v>2</v>
      </c>
      <c r="K90" s="16">
        <v>0</v>
      </c>
      <c r="L90" s="21">
        <f aca="true" t="shared" si="67" ref="L90:L95">(I90-B90)/B90</f>
        <v>0.043478260869565216</v>
      </c>
      <c r="M90" s="21">
        <f aca="true" t="shared" si="68" ref="M90:M95">(J90-D90)/D90</f>
        <v>0</v>
      </c>
      <c r="N90" s="4">
        <f aca="true" t="shared" si="69" ref="N90:N95">K90/J90*100</f>
        <v>0</v>
      </c>
      <c r="O90" s="16">
        <f>C90*(1+L90)</f>
        <v>15.652173913043478</v>
      </c>
      <c r="P90" s="4">
        <f aca="true" t="shared" si="70" ref="P90:P95">(E90/C90)*100</f>
        <v>26.666666666666668</v>
      </c>
      <c r="Q90" s="16">
        <f>E90*(1+L90)</f>
        <v>4.173913043478261</v>
      </c>
      <c r="R90" s="16">
        <f>O90/100*P90</f>
        <v>4.173913043478262</v>
      </c>
      <c r="S90" s="16">
        <f>Q90/100*N90</f>
        <v>0</v>
      </c>
      <c r="T90" s="16">
        <f>R90/100*N90</f>
        <v>0</v>
      </c>
      <c r="U90" s="16">
        <f>R90/100*(N90-N$323)</f>
        <v>-0.06031304347826088</v>
      </c>
      <c r="V90" s="41">
        <f aca="true" t="shared" si="71" ref="V90:V95">D90/B90</f>
        <v>0.08695652173913043</v>
      </c>
      <c r="W90" s="68">
        <f>+(((((I90/B90)*C90)*(J90/I90))*(N90/100)))*((E90/C90)/V90)</f>
        <v>0</v>
      </c>
      <c r="X90" s="41">
        <v>0.29508196721311475</v>
      </c>
      <c r="Y90" s="68">
        <f>+(((((I90/B90)*C90)*(J90/I90))*(N90/100)))*((E90/C90)/X90)</f>
        <v>0</v>
      </c>
      <c r="Z90" s="118">
        <f aca="true" t="shared" si="72" ref="Z90:AA95">D90/(G90+D90)</f>
        <v>1</v>
      </c>
      <c r="AA90" s="118">
        <f t="shared" si="72"/>
        <v>1</v>
      </c>
    </row>
    <row r="91" spans="1:27" ht="18.75" customHeight="1">
      <c r="A91" s="55" t="s">
        <v>4</v>
      </c>
      <c r="B91" s="5">
        <v>111</v>
      </c>
      <c r="C91" s="180">
        <v>108</v>
      </c>
      <c r="D91" s="5">
        <v>107</v>
      </c>
      <c r="E91" s="5">
        <v>100</v>
      </c>
      <c r="F91" s="5"/>
      <c r="G91" s="5"/>
      <c r="H91" s="5"/>
      <c r="I91" s="77">
        <v>116</v>
      </c>
      <c r="J91" s="25">
        <v>110</v>
      </c>
      <c r="K91" s="5">
        <v>1</v>
      </c>
      <c r="L91" s="26">
        <f t="shared" si="67"/>
        <v>0.04504504504504504</v>
      </c>
      <c r="M91" s="26">
        <f t="shared" si="68"/>
        <v>0.028037383177570093</v>
      </c>
      <c r="N91" s="6">
        <f t="shared" si="69"/>
        <v>0.9090909090909091</v>
      </c>
      <c r="O91" s="17">
        <f>C91*(1+L91)</f>
        <v>112.86486486486487</v>
      </c>
      <c r="P91" s="6">
        <f t="shared" si="70"/>
        <v>92.5925925925926</v>
      </c>
      <c r="Q91" s="17">
        <f>E91*(1+L91)</f>
        <v>104.5045045045045</v>
      </c>
      <c r="R91" s="16">
        <f>O91/100*P91</f>
        <v>104.50450450450451</v>
      </c>
      <c r="S91" s="17">
        <f>Q91/100*N91</f>
        <v>0.95004095004095</v>
      </c>
      <c r="T91" s="17">
        <f>R91/100*N91</f>
        <v>0.95004095004095</v>
      </c>
      <c r="U91" s="126">
        <v>0</v>
      </c>
      <c r="V91" s="51">
        <f t="shared" si="71"/>
        <v>0.963963963963964</v>
      </c>
      <c r="W91" s="65">
        <f>+(((((I91/B91)*C91)*(J91/I91))*(N91/100)))*((E91/C91)/V91)</f>
        <v>0.9345794392523363</v>
      </c>
      <c r="X91" s="43">
        <v>0.5172413793103449</v>
      </c>
      <c r="Y91" s="65">
        <f>+(((((I91/B91)*C91)*(J91/I91))*(N91/100)))*((E91/C91)/X91)</f>
        <v>1.7417417417417416</v>
      </c>
      <c r="Z91" s="119">
        <f t="shared" si="72"/>
        <v>1</v>
      </c>
      <c r="AA91" s="119">
        <f t="shared" si="72"/>
        <v>1</v>
      </c>
    </row>
    <row r="92" spans="1:27" ht="18.75" customHeight="1">
      <c r="A92" s="55" t="s">
        <v>5</v>
      </c>
      <c r="B92" s="84">
        <v>174</v>
      </c>
      <c r="C92" s="180">
        <v>172</v>
      </c>
      <c r="D92" s="5">
        <v>93</v>
      </c>
      <c r="E92" s="5">
        <v>141</v>
      </c>
      <c r="F92" s="5"/>
      <c r="G92" s="5"/>
      <c r="H92" s="5"/>
      <c r="I92" s="77">
        <v>191</v>
      </c>
      <c r="J92" s="25">
        <v>101</v>
      </c>
      <c r="K92" s="17">
        <v>7</v>
      </c>
      <c r="L92" s="26">
        <f t="shared" si="67"/>
        <v>0.09770114942528736</v>
      </c>
      <c r="M92" s="26">
        <f t="shared" si="68"/>
        <v>0.08602150537634409</v>
      </c>
      <c r="N92" s="6">
        <f t="shared" si="69"/>
        <v>6.9306930693069315</v>
      </c>
      <c r="O92" s="17">
        <f>C92*(1+L92)</f>
        <v>188.80459770114942</v>
      </c>
      <c r="P92" s="6">
        <f t="shared" si="70"/>
        <v>81.97674418604652</v>
      </c>
      <c r="Q92" s="17">
        <f>E92*(1+L92)</f>
        <v>154.7758620689655</v>
      </c>
      <c r="R92" s="17">
        <f>O92/100*P92</f>
        <v>154.77586206896552</v>
      </c>
      <c r="S92" s="17">
        <f>Q92/100*N92</f>
        <v>10.727039945373848</v>
      </c>
      <c r="T92" s="17">
        <f>R92/100*N92</f>
        <v>10.72703994537385</v>
      </c>
      <c r="U92" s="126">
        <f>R92/100*(N92-N$323)</f>
        <v>8.490528738477296</v>
      </c>
      <c r="V92" s="51">
        <f t="shared" si="71"/>
        <v>0.5344827586206896</v>
      </c>
      <c r="W92" s="65">
        <f>+(((((I92/B92)*C92)*(J92/I92))*(N92/100)))*((E92/C92)/V92)</f>
        <v>10.612903225806452</v>
      </c>
      <c r="X92" s="43">
        <v>0.6313131313131313</v>
      </c>
      <c r="Y92" s="65">
        <f>+(((((I92/B92)*C92)*(J92/I92))*(N92/100)))*((E92/C92)/X92)</f>
        <v>8.985103448275863</v>
      </c>
      <c r="Z92" s="119">
        <f t="shared" si="72"/>
        <v>1</v>
      </c>
      <c r="AA92" s="119">
        <f t="shared" si="72"/>
        <v>1</v>
      </c>
    </row>
    <row r="93" spans="1:27" ht="18.75" customHeight="1">
      <c r="A93" s="55" t="s">
        <v>6</v>
      </c>
      <c r="B93" s="17">
        <v>159</v>
      </c>
      <c r="C93" s="180">
        <v>131</v>
      </c>
      <c r="D93" s="5">
        <v>33</v>
      </c>
      <c r="E93" s="5">
        <v>46</v>
      </c>
      <c r="F93" s="5"/>
      <c r="G93" s="5"/>
      <c r="H93" s="5"/>
      <c r="I93" s="77">
        <v>162</v>
      </c>
      <c r="J93" s="25">
        <v>33</v>
      </c>
      <c r="K93" s="17">
        <v>2</v>
      </c>
      <c r="L93" s="26">
        <f t="shared" si="67"/>
        <v>0.018867924528301886</v>
      </c>
      <c r="M93" s="26">
        <f t="shared" si="68"/>
        <v>0</v>
      </c>
      <c r="N93" s="6">
        <f t="shared" si="69"/>
        <v>6.0606060606060606</v>
      </c>
      <c r="O93" s="17">
        <f>C93*(1+L93)</f>
        <v>133.47169811320754</v>
      </c>
      <c r="P93" s="6">
        <f t="shared" si="70"/>
        <v>35.11450381679389</v>
      </c>
      <c r="Q93" s="17">
        <f>E93*(1+L93)</f>
        <v>46.867924528301884</v>
      </c>
      <c r="R93" s="17">
        <f>O93/100*P93</f>
        <v>46.867924528301884</v>
      </c>
      <c r="S93" s="17">
        <f>Q93/100*N93</f>
        <v>2.8404802744425384</v>
      </c>
      <c r="T93" s="17">
        <f>R93/100*N93</f>
        <v>2.8404802744425384</v>
      </c>
      <c r="U93" s="126">
        <f>R93/100*(N93-N$323)</f>
        <v>2.1632387650085763</v>
      </c>
      <c r="V93" s="51">
        <f t="shared" si="71"/>
        <v>0.20754716981132076</v>
      </c>
      <c r="W93" s="65">
        <f>+(((((I93/B93)*C93)*(J93/I93))*(N93/100)))*((E93/C93)/V93)</f>
        <v>2.7878787878787876</v>
      </c>
      <c r="X93" s="43">
        <v>0.30809399477806787</v>
      </c>
      <c r="Y93" s="65">
        <f>+(((((I93/B93)*C93)*(J93/I93))*(N93/100)))*((E93/C93)/X93)</f>
        <v>1.878051380449845</v>
      </c>
      <c r="Z93" s="119">
        <f t="shared" si="72"/>
        <v>1</v>
      </c>
      <c r="AA93" s="119">
        <f t="shared" si="72"/>
        <v>1</v>
      </c>
    </row>
    <row r="94" spans="1:27" ht="18.75" customHeight="1">
      <c r="A94" s="56" t="s">
        <v>7</v>
      </c>
      <c r="B94" s="18">
        <v>77</v>
      </c>
      <c r="C94" s="181">
        <v>82</v>
      </c>
      <c r="D94" s="7">
        <v>24</v>
      </c>
      <c r="E94" s="7">
        <v>61</v>
      </c>
      <c r="F94" s="7"/>
      <c r="G94" s="7"/>
      <c r="H94" s="7"/>
      <c r="I94" s="78">
        <v>77</v>
      </c>
      <c r="J94" s="40">
        <v>24</v>
      </c>
      <c r="K94" s="18">
        <v>0</v>
      </c>
      <c r="L94" s="27">
        <f t="shared" si="67"/>
        <v>0</v>
      </c>
      <c r="M94" s="27">
        <f t="shared" si="68"/>
        <v>0</v>
      </c>
      <c r="N94" s="8">
        <f t="shared" si="69"/>
        <v>0</v>
      </c>
      <c r="O94" s="18">
        <f>C94*(1+L94)</f>
        <v>82</v>
      </c>
      <c r="P94" s="8">
        <f t="shared" si="70"/>
        <v>74.39024390243902</v>
      </c>
      <c r="Q94" s="18">
        <f>E94*(1+L94)</f>
        <v>61</v>
      </c>
      <c r="R94" s="18">
        <f>O94/100*P94</f>
        <v>61</v>
      </c>
      <c r="S94" s="18">
        <f>Q94/100*N94</f>
        <v>0</v>
      </c>
      <c r="T94" s="18">
        <f>R94/100*N94</f>
        <v>0</v>
      </c>
      <c r="U94" s="131">
        <v>0</v>
      </c>
      <c r="V94" s="51">
        <f t="shared" si="71"/>
        <v>0.3116883116883117</v>
      </c>
      <c r="W94" s="65">
        <f>+(((((I94/B94)*C94)*(J94/I94))*(N94/100)))*((E94/C94)/V94)</f>
        <v>0</v>
      </c>
      <c r="X94" s="43">
        <v>0.6820809248554913</v>
      </c>
      <c r="Y94" s="65">
        <f>+(((((I94/B94)*C94)*(J94/I94))*(N94/100)))*((E94/C94)/X94)</f>
        <v>0</v>
      </c>
      <c r="Z94" s="119">
        <f t="shared" si="72"/>
        <v>1</v>
      </c>
      <c r="AA94" s="119">
        <f t="shared" si="72"/>
        <v>1</v>
      </c>
    </row>
    <row r="95" spans="1:27" ht="18.75" customHeight="1">
      <c r="A95" s="32" t="s">
        <v>8</v>
      </c>
      <c r="B95" s="9">
        <f>SUM(B90:B94)</f>
        <v>544</v>
      </c>
      <c r="C95" s="182">
        <f>SUM(C90:C94)</f>
        <v>508</v>
      </c>
      <c r="D95" s="9">
        <f>SUM(D90:D94)</f>
        <v>259</v>
      </c>
      <c r="E95" s="9">
        <f>SUM(E90:E94)</f>
        <v>352</v>
      </c>
      <c r="F95" s="9"/>
      <c r="G95" s="9"/>
      <c r="H95" s="9"/>
      <c r="I95" s="79">
        <f>SUM(I90:I94)</f>
        <v>570</v>
      </c>
      <c r="J95" s="23">
        <f>SUM(J90:J94)</f>
        <v>270</v>
      </c>
      <c r="K95" s="9">
        <f>SUM(K90:K94)</f>
        <v>10</v>
      </c>
      <c r="L95" s="28">
        <f t="shared" si="67"/>
        <v>0.04779411764705882</v>
      </c>
      <c r="M95" s="28">
        <f t="shared" si="68"/>
        <v>0.04247104247104247</v>
      </c>
      <c r="N95" s="29">
        <f t="shared" si="69"/>
        <v>3.7037037037037033</v>
      </c>
      <c r="O95" s="23">
        <f>SUM(O90:O94)</f>
        <v>532.7933345922653</v>
      </c>
      <c r="P95" s="29">
        <f t="shared" si="70"/>
        <v>69.29133858267717</v>
      </c>
      <c r="Q95" s="23">
        <f>SUM(Q90:Q94)</f>
        <v>371.32220414525017</v>
      </c>
      <c r="R95" s="23">
        <f>SUM(R90:R94)</f>
        <v>371.32220414525017</v>
      </c>
      <c r="S95" s="23">
        <f>SUM(S90:S94)</f>
        <v>14.517561169857338</v>
      </c>
      <c r="T95" s="23">
        <f>SUM(T90:T94)</f>
        <v>14.517561169857338</v>
      </c>
      <c r="U95" s="23">
        <f>SUM(U90:U94)</f>
        <v>10.59345446000761</v>
      </c>
      <c r="V95" s="64">
        <f t="shared" si="71"/>
        <v>0.47610294117647056</v>
      </c>
      <c r="W95" s="48">
        <f>SUM(W90:W94)</f>
        <v>14.335361452937576</v>
      </c>
      <c r="X95" s="47">
        <v>0.4990909090909091</v>
      </c>
      <c r="Y95" s="48">
        <f>SUM(Y90:Y94)</f>
        <v>12.60489657046745</v>
      </c>
      <c r="Z95" s="115">
        <f t="shared" si="72"/>
        <v>1</v>
      </c>
      <c r="AA95" s="115">
        <f t="shared" si="72"/>
        <v>1</v>
      </c>
    </row>
    <row r="96" spans="1:27" ht="18.75" customHeight="1">
      <c r="A96" s="33"/>
      <c r="B96" s="19"/>
      <c r="C96" s="183"/>
      <c r="D96" s="10"/>
      <c r="E96" s="10"/>
      <c r="F96" s="10"/>
      <c r="G96" s="10"/>
      <c r="H96" s="10"/>
      <c r="I96" s="80"/>
      <c r="J96" s="19"/>
      <c r="K96" s="19"/>
      <c r="L96" s="11"/>
      <c r="M96" s="11"/>
      <c r="N96" s="10"/>
      <c r="O96" s="19"/>
      <c r="P96" s="11"/>
      <c r="Q96" s="19"/>
      <c r="R96" s="19"/>
      <c r="S96" s="19"/>
      <c r="T96" s="19"/>
      <c r="U96" s="123"/>
      <c r="V96" s="49"/>
      <c r="W96" s="49"/>
      <c r="X96" s="49"/>
      <c r="Y96" s="49"/>
      <c r="Z96" s="120"/>
      <c r="AA96" s="120"/>
    </row>
    <row r="97" spans="1:27" ht="18.75" customHeight="1">
      <c r="A97" s="57" t="s">
        <v>9</v>
      </c>
      <c r="B97" s="12">
        <v>107</v>
      </c>
      <c r="C97" s="179">
        <v>126</v>
      </c>
      <c r="D97" s="12">
        <v>87</v>
      </c>
      <c r="E97" s="12">
        <v>89</v>
      </c>
      <c r="F97" s="12"/>
      <c r="G97" s="12"/>
      <c r="H97" s="12"/>
      <c r="I97" s="81">
        <v>115</v>
      </c>
      <c r="J97" s="24">
        <v>87</v>
      </c>
      <c r="K97" s="12">
        <v>5</v>
      </c>
      <c r="L97" s="21">
        <f aca="true" t="shared" si="73" ref="L97:L104">(I97-B97)/B97</f>
        <v>0.07476635514018691</v>
      </c>
      <c r="M97" s="21">
        <f aca="true" t="shared" si="74" ref="M97:M104">(J97-D97)/D97</f>
        <v>0</v>
      </c>
      <c r="N97" s="4">
        <f aca="true" t="shared" si="75" ref="N97:N103">K97/J97*100</f>
        <v>5.747126436781609</v>
      </c>
      <c r="O97" s="16">
        <f aca="true" t="shared" si="76" ref="O97:O103">C97*(1+L97)</f>
        <v>135.42056074766356</v>
      </c>
      <c r="P97" s="4">
        <f aca="true" t="shared" si="77" ref="P97:P104">(E97/C97)*100</f>
        <v>70.63492063492063</v>
      </c>
      <c r="Q97" s="16">
        <f aca="true" t="shared" si="78" ref="Q97:Q103">E97*(1+L97)</f>
        <v>95.65420560747664</v>
      </c>
      <c r="R97" s="16">
        <f aca="true" t="shared" si="79" ref="R97:R103">O97/100*P97</f>
        <v>95.65420560747664</v>
      </c>
      <c r="S97" s="16">
        <f aca="true" t="shared" si="80" ref="S97:S103">Q97/100*N97</f>
        <v>5.497368138360726</v>
      </c>
      <c r="T97" s="16">
        <f aca="true" t="shared" si="81" ref="T97:T103">R97/100*N97</f>
        <v>5.497368138360726</v>
      </c>
      <c r="U97" s="125">
        <f>R97/100*(N97-N$323)</f>
        <v>4.115164867332689</v>
      </c>
      <c r="V97" s="41">
        <f aca="true" t="shared" si="82" ref="V97:V103">D97/B97</f>
        <v>0.8130841121495327</v>
      </c>
      <c r="W97" s="65">
        <f aca="true" t="shared" si="83" ref="W97:W103">+(((((I97/B97)*C97)*(J97/I97))*(N97/100)))*((E97/C97)/V97)</f>
        <v>5.114942528735632</v>
      </c>
      <c r="X97" s="41">
        <v>0.7272727272727273</v>
      </c>
      <c r="Y97" s="65">
        <f aca="true" t="shared" si="84" ref="Y97:Y104">+(((((I97/B97)*C97)*(J97/I97))*(N97/100)))*((E97/C97)/X97)</f>
        <v>5.718457943925233</v>
      </c>
      <c r="Z97" s="119">
        <f aca="true" t="shared" si="85" ref="Z97:AA104">D97/(G97+D97)</f>
        <v>1</v>
      </c>
      <c r="AA97" s="119">
        <f t="shared" si="85"/>
        <v>1</v>
      </c>
    </row>
    <row r="98" spans="1:27" ht="18.75" customHeight="1">
      <c r="A98" s="58" t="s">
        <v>10</v>
      </c>
      <c r="B98" s="17">
        <v>157</v>
      </c>
      <c r="C98" s="180">
        <v>127</v>
      </c>
      <c r="D98" s="13">
        <v>51</v>
      </c>
      <c r="E98" s="13">
        <v>82</v>
      </c>
      <c r="F98" s="13"/>
      <c r="G98" s="13"/>
      <c r="H98" s="13"/>
      <c r="I98" s="82">
        <v>162</v>
      </c>
      <c r="J98" s="25">
        <v>54</v>
      </c>
      <c r="K98" s="17">
        <v>2</v>
      </c>
      <c r="L98" s="26">
        <f t="shared" si="73"/>
        <v>0.03184713375796178</v>
      </c>
      <c r="M98" s="26">
        <f t="shared" si="74"/>
        <v>0.058823529411764705</v>
      </c>
      <c r="N98" s="6">
        <f t="shared" si="75"/>
        <v>3.7037037037037033</v>
      </c>
      <c r="O98" s="17">
        <f t="shared" si="76"/>
        <v>131.04458598726114</v>
      </c>
      <c r="P98" s="6">
        <f t="shared" si="77"/>
        <v>64.56692913385827</v>
      </c>
      <c r="Q98" s="17">
        <f t="shared" si="78"/>
        <v>84.61146496815286</v>
      </c>
      <c r="R98" s="17">
        <f t="shared" si="79"/>
        <v>84.61146496815286</v>
      </c>
      <c r="S98" s="17">
        <f t="shared" si="80"/>
        <v>3.133757961783439</v>
      </c>
      <c r="T98" s="17">
        <f t="shared" si="81"/>
        <v>3.133757961783439</v>
      </c>
      <c r="U98" s="126">
        <f>R98/100*(N98-N$323)</f>
        <v>1.9111222929936302</v>
      </c>
      <c r="V98" s="51">
        <f t="shared" si="82"/>
        <v>0.3248407643312102</v>
      </c>
      <c r="W98" s="65">
        <f t="shared" si="83"/>
        <v>3.215686274509803</v>
      </c>
      <c r="X98" s="51">
        <v>0.42990654205607476</v>
      </c>
      <c r="Y98" s="65">
        <f t="shared" si="84"/>
        <v>2.429797839933536</v>
      </c>
      <c r="Z98" s="119">
        <f t="shared" si="85"/>
        <v>1</v>
      </c>
      <c r="AA98" s="119">
        <f t="shared" si="85"/>
        <v>1</v>
      </c>
    </row>
    <row r="99" spans="1:27" ht="18.75" customHeight="1">
      <c r="A99" s="58" t="s">
        <v>11</v>
      </c>
      <c r="B99" s="17">
        <v>10</v>
      </c>
      <c r="C99" s="180">
        <v>13</v>
      </c>
      <c r="D99" s="13">
        <v>6</v>
      </c>
      <c r="E99" s="13">
        <v>12</v>
      </c>
      <c r="F99" s="13"/>
      <c r="G99" s="13"/>
      <c r="H99" s="13"/>
      <c r="I99" s="82">
        <v>10</v>
      </c>
      <c r="J99" s="25">
        <v>6</v>
      </c>
      <c r="K99" s="17">
        <v>0</v>
      </c>
      <c r="L99" s="26">
        <f t="shared" si="73"/>
        <v>0</v>
      </c>
      <c r="M99" s="26">
        <f t="shared" si="74"/>
        <v>0</v>
      </c>
      <c r="N99" s="6">
        <f t="shared" si="75"/>
        <v>0</v>
      </c>
      <c r="O99" s="17">
        <f t="shared" si="76"/>
        <v>13</v>
      </c>
      <c r="P99" s="6">
        <f t="shared" si="77"/>
        <v>92.3076923076923</v>
      </c>
      <c r="Q99" s="17">
        <f t="shared" si="78"/>
        <v>12</v>
      </c>
      <c r="R99" s="17">
        <f t="shared" si="79"/>
        <v>12</v>
      </c>
      <c r="S99" s="17">
        <f t="shared" si="80"/>
        <v>0</v>
      </c>
      <c r="T99" s="17">
        <f t="shared" si="81"/>
        <v>0</v>
      </c>
      <c r="U99" s="126">
        <v>0</v>
      </c>
      <c r="V99" s="51">
        <f t="shared" si="82"/>
        <v>0.6</v>
      </c>
      <c r="W99" s="65">
        <f t="shared" si="83"/>
        <v>0</v>
      </c>
      <c r="X99" s="51">
        <v>0.4</v>
      </c>
      <c r="Y99" s="65">
        <f t="shared" si="84"/>
        <v>0</v>
      </c>
      <c r="Z99" s="119">
        <f t="shared" si="85"/>
        <v>1</v>
      </c>
      <c r="AA99" s="119">
        <f t="shared" si="85"/>
        <v>1</v>
      </c>
    </row>
    <row r="100" spans="1:27" ht="18.75" customHeight="1">
      <c r="A100" s="58" t="s">
        <v>12</v>
      </c>
      <c r="B100" s="17">
        <v>31</v>
      </c>
      <c r="C100" s="180">
        <v>34</v>
      </c>
      <c r="D100" s="13">
        <v>18</v>
      </c>
      <c r="E100" s="13">
        <v>22</v>
      </c>
      <c r="F100" s="13"/>
      <c r="G100" s="13"/>
      <c r="H100" s="13"/>
      <c r="I100" s="82">
        <v>32</v>
      </c>
      <c r="J100" s="25">
        <v>19</v>
      </c>
      <c r="K100" s="17">
        <v>1</v>
      </c>
      <c r="L100" s="26">
        <f t="shared" si="73"/>
        <v>0.03225806451612903</v>
      </c>
      <c r="M100" s="26">
        <f t="shared" si="74"/>
        <v>0.05555555555555555</v>
      </c>
      <c r="N100" s="6">
        <f t="shared" si="75"/>
        <v>5.263157894736842</v>
      </c>
      <c r="O100" s="17">
        <f t="shared" si="76"/>
        <v>35.096774193548384</v>
      </c>
      <c r="P100" s="6">
        <f t="shared" si="77"/>
        <v>64.70588235294117</v>
      </c>
      <c r="Q100" s="17">
        <f t="shared" si="78"/>
        <v>22.70967741935484</v>
      </c>
      <c r="R100" s="17">
        <f t="shared" si="79"/>
        <v>22.709677419354836</v>
      </c>
      <c r="S100" s="17">
        <f t="shared" si="80"/>
        <v>1.195246179966044</v>
      </c>
      <c r="T100" s="17">
        <f t="shared" si="81"/>
        <v>1.1952461799660439</v>
      </c>
      <c r="U100" s="126">
        <f>R100/100*(N100-N$323)</f>
        <v>0.8670913412563666</v>
      </c>
      <c r="V100" s="51">
        <f t="shared" si="82"/>
        <v>0.5806451612903226</v>
      </c>
      <c r="W100" s="65">
        <f t="shared" si="83"/>
        <v>1.222222222222222</v>
      </c>
      <c r="X100" s="51">
        <v>0.5585585585585585</v>
      </c>
      <c r="Y100" s="65">
        <f t="shared" si="84"/>
        <v>1.2705515088449533</v>
      </c>
      <c r="Z100" s="119">
        <f t="shared" si="85"/>
        <v>1</v>
      </c>
      <c r="AA100" s="119">
        <f t="shared" si="85"/>
        <v>1</v>
      </c>
    </row>
    <row r="101" spans="1:27" ht="18.75" customHeight="1">
      <c r="A101" s="55" t="s">
        <v>13</v>
      </c>
      <c r="B101" s="17">
        <v>17</v>
      </c>
      <c r="C101" s="180">
        <v>24</v>
      </c>
      <c r="D101" s="5">
        <v>8</v>
      </c>
      <c r="E101" s="5">
        <v>22</v>
      </c>
      <c r="F101" s="5"/>
      <c r="G101" s="5"/>
      <c r="H101" s="5"/>
      <c r="I101" s="77">
        <v>18</v>
      </c>
      <c r="J101" s="25">
        <v>10</v>
      </c>
      <c r="K101" s="17">
        <v>2</v>
      </c>
      <c r="L101" s="26">
        <f t="shared" si="73"/>
        <v>0.058823529411764705</v>
      </c>
      <c r="M101" s="26">
        <f t="shared" si="74"/>
        <v>0.25</v>
      </c>
      <c r="N101" s="6">
        <f t="shared" si="75"/>
        <v>20</v>
      </c>
      <c r="O101" s="17">
        <f t="shared" si="76"/>
        <v>25.411764705882355</v>
      </c>
      <c r="P101" s="6">
        <f t="shared" si="77"/>
        <v>91.66666666666666</v>
      </c>
      <c r="Q101" s="17">
        <f t="shared" si="78"/>
        <v>23.294117647058822</v>
      </c>
      <c r="R101" s="17">
        <f t="shared" si="79"/>
        <v>23.294117647058822</v>
      </c>
      <c r="S101" s="17">
        <f t="shared" si="80"/>
        <v>4.658823529411765</v>
      </c>
      <c r="T101" s="17">
        <f t="shared" si="81"/>
        <v>4.658823529411765</v>
      </c>
      <c r="U101" s="126">
        <f>R101/100*(N101-N$323)</f>
        <v>4.322223529411764</v>
      </c>
      <c r="V101" s="51">
        <f t="shared" si="82"/>
        <v>0.47058823529411764</v>
      </c>
      <c r="W101" s="65">
        <f t="shared" si="83"/>
        <v>5.500000000000001</v>
      </c>
      <c r="X101" s="43">
        <v>0.6607142857142857</v>
      </c>
      <c r="Y101" s="65">
        <f t="shared" si="84"/>
        <v>3.917329093799683</v>
      </c>
      <c r="Z101" s="119">
        <f t="shared" si="85"/>
        <v>1</v>
      </c>
      <c r="AA101" s="119">
        <f t="shared" si="85"/>
        <v>1</v>
      </c>
    </row>
    <row r="102" spans="1:27" ht="18.75" customHeight="1">
      <c r="A102" s="55" t="s">
        <v>14</v>
      </c>
      <c r="B102" s="17">
        <v>24</v>
      </c>
      <c r="C102" s="180">
        <v>26</v>
      </c>
      <c r="D102" s="5">
        <v>17</v>
      </c>
      <c r="E102" s="5">
        <v>22</v>
      </c>
      <c r="F102" s="5"/>
      <c r="G102" s="5"/>
      <c r="H102" s="5"/>
      <c r="I102" s="77">
        <v>24</v>
      </c>
      <c r="J102" s="25">
        <v>17</v>
      </c>
      <c r="K102" s="17">
        <v>2</v>
      </c>
      <c r="L102" s="26">
        <f t="shared" si="73"/>
        <v>0</v>
      </c>
      <c r="M102" s="26">
        <f t="shared" si="74"/>
        <v>0</v>
      </c>
      <c r="N102" s="6">
        <f t="shared" si="75"/>
        <v>11.76470588235294</v>
      </c>
      <c r="O102" s="17">
        <f t="shared" si="76"/>
        <v>26</v>
      </c>
      <c r="P102" s="6">
        <f t="shared" si="77"/>
        <v>84.61538461538461</v>
      </c>
      <c r="Q102" s="17">
        <f t="shared" si="78"/>
        <v>22</v>
      </c>
      <c r="R102" s="17">
        <f t="shared" si="79"/>
        <v>22</v>
      </c>
      <c r="S102" s="17">
        <f t="shared" si="80"/>
        <v>2.5882352941176467</v>
      </c>
      <c r="T102" s="17">
        <f t="shared" si="81"/>
        <v>2.5882352941176467</v>
      </c>
      <c r="U102" s="126">
        <f>R102/100*(N102-N$323)</f>
        <v>2.270335294117647</v>
      </c>
      <c r="V102" s="51">
        <f t="shared" si="82"/>
        <v>0.7083333333333334</v>
      </c>
      <c r="W102" s="65">
        <f t="shared" si="83"/>
        <v>2.5882352941176467</v>
      </c>
      <c r="X102" s="43">
        <v>0.6</v>
      </c>
      <c r="Y102" s="65">
        <f t="shared" si="84"/>
        <v>3.0555555555555554</v>
      </c>
      <c r="Z102" s="119">
        <f t="shared" si="85"/>
        <v>1</v>
      </c>
      <c r="AA102" s="119">
        <f t="shared" si="85"/>
        <v>1</v>
      </c>
    </row>
    <row r="103" spans="1:27" ht="18.75" customHeight="1">
      <c r="A103" s="56" t="s">
        <v>15</v>
      </c>
      <c r="B103" s="18">
        <v>4</v>
      </c>
      <c r="C103" s="184">
        <v>4</v>
      </c>
      <c r="D103" s="7">
        <v>1</v>
      </c>
      <c r="E103" s="7"/>
      <c r="F103" s="7"/>
      <c r="G103" s="7"/>
      <c r="H103" s="7"/>
      <c r="I103" s="78">
        <v>4</v>
      </c>
      <c r="J103" s="40">
        <v>1</v>
      </c>
      <c r="K103" s="18">
        <v>0</v>
      </c>
      <c r="L103" s="27">
        <f t="shared" si="73"/>
        <v>0</v>
      </c>
      <c r="M103" s="27">
        <f t="shared" si="74"/>
        <v>0</v>
      </c>
      <c r="N103" s="8">
        <f t="shared" si="75"/>
        <v>0</v>
      </c>
      <c r="O103" s="18">
        <f t="shared" si="76"/>
        <v>4</v>
      </c>
      <c r="P103" s="8">
        <f t="shared" si="77"/>
        <v>0</v>
      </c>
      <c r="Q103" s="18">
        <f t="shared" si="78"/>
        <v>0</v>
      </c>
      <c r="R103" s="18">
        <f t="shared" si="79"/>
        <v>0</v>
      </c>
      <c r="S103" s="18">
        <f t="shared" si="80"/>
        <v>0</v>
      </c>
      <c r="T103" s="18">
        <f t="shared" si="81"/>
        <v>0</v>
      </c>
      <c r="U103" s="127">
        <f>R103/100*(N103-N$323)</f>
        <v>0</v>
      </c>
      <c r="V103" s="66">
        <f t="shared" si="82"/>
        <v>0.25</v>
      </c>
      <c r="W103" s="65">
        <f t="shared" si="83"/>
        <v>0</v>
      </c>
      <c r="X103" s="45">
        <v>1</v>
      </c>
      <c r="Y103" s="65">
        <f t="shared" si="84"/>
        <v>0</v>
      </c>
      <c r="Z103" s="119">
        <f t="shared" si="85"/>
        <v>1</v>
      </c>
      <c r="AA103" s="119" t="e">
        <f t="shared" si="85"/>
        <v>#DIV/0!</v>
      </c>
    </row>
    <row r="104" spans="1:27" ht="18.75" customHeight="1">
      <c r="A104" s="32" t="s">
        <v>8</v>
      </c>
      <c r="B104" s="9">
        <f>SUM(B97:B103)</f>
        <v>350</v>
      </c>
      <c r="C104" s="182">
        <f>SUM(C97:C103)</f>
        <v>354</v>
      </c>
      <c r="D104" s="9">
        <f>SUM(D97:D103)</f>
        <v>188</v>
      </c>
      <c r="E104" s="9">
        <f>SUM(E97:E103)</f>
        <v>249</v>
      </c>
      <c r="F104" s="9"/>
      <c r="G104" s="9"/>
      <c r="H104" s="9"/>
      <c r="I104" s="79">
        <f>SUM(I97:I103)</f>
        <v>365</v>
      </c>
      <c r="J104" s="23">
        <f>SUM(J97:J103)</f>
        <v>194</v>
      </c>
      <c r="K104" s="9">
        <f>SUM(K97:K103)</f>
        <v>12</v>
      </c>
      <c r="L104" s="28">
        <f t="shared" si="73"/>
        <v>0.04285714285714286</v>
      </c>
      <c r="M104" s="28">
        <f t="shared" si="74"/>
        <v>0.031914893617021274</v>
      </c>
      <c r="N104" s="29">
        <f>K104/J104*100</f>
        <v>6.185567010309279</v>
      </c>
      <c r="O104" s="23">
        <f>SUM(O97:O103)</f>
        <v>369.9736856343555</v>
      </c>
      <c r="P104" s="29">
        <f t="shared" si="77"/>
        <v>70.33898305084746</v>
      </c>
      <c r="Q104" s="23">
        <f>SUM(Q97:Q103)</f>
        <v>260.26946564204314</v>
      </c>
      <c r="R104" s="23">
        <f>SUM(R97:R103)</f>
        <v>260.26946564204314</v>
      </c>
      <c r="S104" s="23">
        <f>SUM(S97:S103)</f>
        <v>17.07343110363962</v>
      </c>
      <c r="T104" s="23">
        <f>SUM(T97:T103)</f>
        <v>17.07343110363962</v>
      </c>
      <c r="U104" s="23">
        <f>SUM(U97:U103)</f>
        <v>13.485937325112097</v>
      </c>
      <c r="V104" s="47">
        <v>0.5219594594594594</v>
      </c>
      <c r="W104" s="48">
        <f>SUM(W97:W103)</f>
        <v>17.641086319585305</v>
      </c>
      <c r="X104" s="47">
        <v>0.5219594594594594</v>
      </c>
      <c r="Y104" s="69">
        <f t="shared" si="84"/>
        <v>16.355950069348133</v>
      </c>
      <c r="Z104" s="116">
        <f t="shared" si="85"/>
        <v>1</v>
      </c>
      <c r="AA104" s="116">
        <f t="shared" si="85"/>
        <v>1</v>
      </c>
    </row>
    <row r="105" spans="1:27" ht="18.75" customHeight="1">
      <c r="A105" s="33"/>
      <c r="B105" s="19"/>
      <c r="C105" s="183"/>
      <c r="D105" s="10"/>
      <c r="E105" s="10"/>
      <c r="F105" s="10"/>
      <c r="G105" s="10"/>
      <c r="H105" s="10"/>
      <c r="I105" s="80"/>
      <c r="J105" s="19"/>
      <c r="K105" s="19"/>
      <c r="L105" s="11"/>
      <c r="M105" s="11"/>
      <c r="N105" s="10"/>
      <c r="O105" s="19"/>
      <c r="P105" s="11"/>
      <c r="Q105" s="19"/>
      <c r="R105" s="19"/>
      <c r="S105" s="19"/>
      <c r="T105" s="19"/>
      <c r="U105" s="123"/>
      <c r="V105" s="49"/>
      <c r="W105" s="49"/>
      <c r="X105" s="49"/>
      <c r="Y105" s="49"/>
      <c r="Z105" s="120"/>
      <c r="AA105" s="120"/>
    </row>
    <row r="106" spans="1:27" ht="18.75" customHeight="1">
      <c r="A106" s="31" t="s">
        <v>16</v>
      </c>
      <c r="B106" s="3">
        <v>249</v>
      </c>
      <c r="C106" s="179">
        <v>208</v>
      </c>
      <c r="D106" s="3">
        <v>64</v>
      </c>
      <c r="E106" s="3">
        <v>66</v>
      </c>
      <c r="F106" s="3"/>
      <c r="G106" s="3"/>
      <c r="H106" s="3"/>
      <c r="I106" s="76">
        <v>265</v>
      </c>
      <c r="J106" s="24">
        <v>65</v>
      </c>
      <c r="K106" s="3">
        <v>7</v>
      </c>
      <c r="L106" s="21">
        <f>(I106-B106)/B106</f>
        <v>0.0642570281124498</v>
      </c>
      <c r="M106" s="21">
        <f>(J106-D106)/D106</f>
        <v>0.015625</v>
      </c>
      <c r="N106" s="4">
        <f aca="true" t="shared" si="86" ref="N106:N114">K106/J106*100</f>
        <v>10.76923076923077</v>
      </c>
      <c r="O106" s="16">
        <f>C106*(1+L106)</f>
        <v>221.36546184738955</v>
      </c>
      <c r="P106" s="4">
        <f>(E106/C106)*100</f>
        <v>31.73076923076923</v>
      </c>
      <c r="Q106" s="17">
        <f>E106*(1+L106)</f>
        <v>70.24096385542168</v>
      </c>
      <c r="R106" s="16">
        <f aca="true" t="shared" si="87" ref="R106:R114">O106/100*P106</f>
        <v>70.24096385542168</v>
      </c>
      <c r="S106" s="16">
        <f aca="true" t="shared" si="88" ref="S106:S114">Q106/100*N106</f>
        <v>7.5644114921223355</v>
      </c>
      <c r="T106" s="16">
        <f>R106/100*N106</f>
        <v>7.5644114921223355</v>
      </c>
      <c r="U106" s="125">
        <f>R106/100*(N106-N$323)</f>
        <v>6.549429564411492</v>
      </c>
      <c r="V106" s="41">
        <f>D106/B106</f>
        <v>0.2570281124497992</v>
      </c>
      <c r="W106" s="65">
        <f>+(((((I106/B106)*C106)*(J106/I106))*(N106/100)))*((E106/C106)/V106)</f>
        <v>7.218750000000001</v>
      </c>
      <c r="X106" s="52">
        <v>0.23333333333333334</v>
      </c>
      <c r="Y106" s="65">
        <f aca="true" t="shared" si="89" ref="Y106:Y114">+(((((I106/B106)*C106)*(J106/I106))*(N106/100)))*((E106/C106)/X106)</f>
        <v>7.951807228915663</v>
      </c>
      <c r="Z106" s="119">
        <f aca="true" t="shared" si="90" ref="Z106:Z115">D106/(G106+D106)</f>
        <v>1</v>
      </c>
      <c r="AA106" s="119">
        <f aca="true" t="shared" si="91" ref="AA106:AA115">E106/(H106+E106)</f>
        <v>1</v>
      </c>
    </row>
    <row r="107" spans="1:27" ht="18.75" customHeight="1">
      <c r="A107" s="55" t="s">
        <v>17</v>
      </c>
      <c r="B107" s="5">
        <v>0</v>
      </c>
      <c r="C107" s="180">
        <v>5</v>
      </c>
      <c r="D107" s="5">
        <v>0</v>
      </c>
      <c r="E107" s="5">
        <v>1</v>
      </c>
      <c r="F107" s="5"/>
      <c r="G107" s="5"/>
      <c r="H107" s="5"/>
      <c r="I107" s="77">
        <v>0</v>
      </c>
      <c r="J107" s="25">
        <v>0</v>
      </c>
      <c r="K107" s="5">
        <v>0</v>
      </c>
      <c r="L107" s="26" t="s">
        <v>31</v>
      </c>
      <c r="M107" s="26" t="s">
        <v>31</v>
      </c>
      <c r="N107" s="6" t="s">
        <v>31</v>
      </c>
      <c r="O107" s="17" t="s">
        <v>31</v>
      </c>
      <c r="P107" s="6" t="s">
        <v>31</v>
      </c>
      <c r="Q107" s="17" t="s">
        <v>31</v>
      </c>
      <c r="R107" s="17" t="s">
        <v>31</v>
      </c>
      <c r="S107" s="17"/>
      <c r="T107" s="17" t="s">
        <v>31</v>
      </c>
      <c r="U107" s="126"/>
      <c r="V107" s="51" t="s">
        <v>31</v>
      </c>
      <c r="W107" s="65" t="s">
        <v>31</v>
      </c>
      <c r="X107" s="43">
        <v>0.15625</v>
      </c>
      <c r="Y107" s="65" t="e">
        <f t="shared" si="89"/>
        <v>#DIV/0!</v>
      </c>
      <c r="Z107" s="119" t="e">
        <f t="shared" si="90"/>
        <v>#DIV/0!</v>
      </c>
      <c r="AA107" s="119">
        <f t="shared" si="91"/>
        <v>1</v>
      </c>
    </row>
    <row r="108" spans="1:27" ht="18.75" customHeight="1">
      <c r="A108" s="55" t="s">
        <v>18</v>
      </c>
      <c r="B108" s="17">
        <v>166</v>
      </c>
      <c r="C108" s="180">
        <v>166</v>
      </c>
      <c r="D108" s="5">
        <v>65</v>
      </c>
      <c r="E108" s="5">
        <v>74</v>
      </c>
      <c r="F108" s="5"/>
      <c r="G108" s="5"/>
      <c r="H108" s="5"/>
      <c r="I108" s="77">
        <v>174</v>
      </c>
      <c r="J108" s="25">
        <v>63</v>
      </c>
      <c r="K108" s="17">
        <v>4</v>
      </c>
      <c r="L108" s="26">
        <f aca="true" t="shared" si="92" ref="L108:L114">(I108-B108)/B108</f>
        <v>0.04819277108433735</v>
      </c>
      <c r="M108" s="26">
        <f aca="true" t="shared" si="93" ref="M108:M115">(J108-D108)/D108</f>
        <v>-0.03076923076923077</v>
      </c>
      <c r="N108" s="6">
        <f t="shared" si="86"/>
        <v>6.349206349206349</v>
      </c>
      <c r="O108" s="17">
        <f aca="true" t="shared" si="94" ref="O108:O114">C108*(1+L108)</f>
        <v>174</v>
      </c>
      <c r="P108" s="6">
        <f aca="true" t="shared" si="95" ref="P108:P115">(E108/C108)*100</f>
        <v>44.57831325301205</v>
      </c>
      <c r="Q108" s="17">
        <f aca="true" t="shared" si="96" ref="Q108:Q114">E108*(1+L108)</f>
        <v>77.56626506024097</v>
      </c>
      <c r="R108" s="17">
        <f t="shared" si="87"/>
        <v>77.56626506024097</v>
      </c>
      <c r="S108" s="17">
        <f t="shared" si="88"/>
        <v>4.924842226047045</v>
      </c>
      <c r="T108" s="17">
        <f aca="true" t="shared" si="97" ref="T108:T113">R108/100*N108</f>
        <v>4.924842226047045</v>
      </c>
      <c r="U108" s="126">
        <f>R108/100*(N108-N$323)</f>
        <v>3.8040096959265637</v>
      </c>
      <c r="V108" s="51">
        <f>D108/B108</f>
        <v>0.39156626506024095</v>
      </c>
      <c r="W108" s="65">
        <f>+(((((I108/B108)*C108)*(J108/I108))*(N108/100)))*((E108/C108)/V108)</f>
        <v>4.553846153846154</v>
      </c>
      <c r="X108" s="43">
        <v>0.3590462833099579</v>
      </c>
      <c r="Y108" s="65">
        <f t="shared" si="89"/>
        <v>4.966302710843373</v>
      </c>
      <c r="Z108" s="119">
        <f t="shared" si="90"/>
        <v>1</v>
      </c>
      <c r="AA108" s="119">
        <f t="shared" si="91"/>
        <v>1</v>
      </c>
    </row>
    <row r="109" spans="1:27" ht="18.75" customHeight="1">
      <c r="A109" s="55" t="s">
        <v>19</v>
      </c>
      <c r="B109" s="17">
        <v>4</v>
      </c>
      <c r="C109" s="180">
        <v>6</v>
      </c>
      <c r="D109" s="5">
        <v>2</v>
      </c>
      <c r="E109" s="5">
        <v>4</v>
      </c>
      <c r="F109" s="5"/>
      <c r="G109" s="5"/>
      <c r="H109" s="5"/>
      <c r="I109" s="77">
        <v>5</v>
      </c>
      <c r="J109" s="25">
        <v>3</v>
      </c>
      <c r="K109" s="17">
        <v>0</v>
      </c>
      <c r="L109" s="26">
        <f t="shared" si="92"/>
        <v>0.25</v>
      </c>
      <c r="M109" s="26">
        <f t="shared" si="93"/>
        <v>0.5</v>
      </c>
      <c r="N109" s="6">
        <f t="shared" si="86"/>
        <v>0</v>
      </c>
      <c r="O109" s="17">
        <f t="shared" si="94"/>
        <v>7.5</v>
      </c>
      <c r="P109" s="6">
        <f t="shared" si="95"/>
        <v>66.66666666666666</v>
      </c>
      <c r="Q109" s="17">
        <f t="shared" si="96"/>
        <v>5</v>
      </c>
      <c r="R109" s="17">
        <f t="shared" si="87"/>
        <v>4.999999999999999</v>
      </c>
      <c r="S109" s="17">
        <f t="shared" si="88"/>
        <v>0</v>
      </c>
      <c r="T109" s="17">
        <f t="shared" si="97"/>
        <v>0</v>
      </c>
      <c r="U109" s="126">
        <f>R109/100*(N109-N$323)</f>
        <v>-0.07224999999999998</v>
      </c>
      <c r="V109" s="51">
        <f>D109/B109</f>
        <v>0.5</v>
      </c>
      <c r="W109" s="65">
        <f>+(((((I109/B109)*C109)*(J109/I109))*(N109/100)))*((E109/C109)/V109)</f>
        <v>0</v>
      </c>
      <c r="X109" s="43">
        <v>0.5625</v>
      </c>
      <c r="Y109" s="65">
        <f t="shared" si="89"/>
        <v>0</v>
      </c>
      <c r="Z109" s="119">
        <f t="shared" si="90"/>
        <v>1</v>
      </c>
      <c r="AA109" s="119">
        <f t="shared" si="91"/>
        <v>1</v>
      </c>
    </row>
    <row r="110" spans="1:27" ht="18.75" customHeight="1">
      <c r="A110" s="55" t="s">
        <v>20</v>
      </c>
      <c r="B110" s="17">
        <v>25</v>
      </c>
      <c r="C110" s="180">
        <v>34</v>
      </c>
      <c r="D110" s="5">
        <v>17</v>
      </c>
      <c r="E110" s="5">
        <v>17</v>
      </c>
      <c r="F110" s="5"/>
      <c r="G110" s="5"/>
      <c r="H110" s="5"/>
      <c r="I110" s="77">
        <v>24</v>
      </c>
      <c r="J110" s="25">
        <v>17</v>
      </c>
      <c r="K110" s="17">
        <v>0</v>
      </c>
      <c r="L110" s="26">
        <f t="shared" si="92"/>
        <v>-0.04</v>
      </c>
      <c r="M110" s="26">
        <f t="shared" si="93"/>
        <v>0</v>
      </c>
      <c r="N110" s="6">
        <f t="shared" si="86"/>
        <v>0</v>
      </c>
      <c r="O110" s="17">
        <f t="shared" si="94"/>
        <v>32.64</v>
      </c>
      <c r="P110" s="6">
        <f t="shared" si="95"/>
        <v>50</v>
      </c>
      <c r="Q110" s="17">
        <f t="shared" si="96"/>
        <v>16.32</v>
      </c>
      <c r="R110" s="17">
        <f t="shared" si="87"/>
        <v>16.32</v>
      </c>
      <c r="S110" s="17">
        <f t="shared" si="88"/>
        <v>0</v>
      </c>
      <c r="T110" s="17">
        <f t="shared" si="97"/>
        <v>0</v>
      </c>
      <c r="U110" s="126">
        <v>0</v>
      </c>
      <c r="V110" s="51">
        <f>D110/B110</f>
        <v>0.68</v>
      </c>
      <c r="W110" s="65">
        <f>+(((((I110/B110)*C110)*(J110/I110))*(N110/100)))*((E110/C110)/V110)</f>
        <v>0</v>
      </c>
      <c r="X110" s="43">
        <v>0.7804878048780488</v>
      </c>
      <c r="Y110" s="65">
        <f t="shared" si="89"/>
        <v>0</v>
      </c>
      <c r="Z110" s="119">
        <f t="shared" si="90"/>
        <v>1</v>
      </c>
      <c r="AA110" s="119">
        <f t="shared" si="91"/>
        <v>1</v>
      </c>
    </row>
    <row r="111" spans="1:27" ht="18.75" customHeight="1">
      <c r="A111" s="55" t="s">
        <v>21</v>
      </c>
      <c r="B111" s="17">
        <v>5</v>
      </c>
      <c r="C111" s="180">
        <v>3</v>
      </c>
      <c r="D111" s="5">
        <v>0</v>
      </c>
      <c r="E111" s="5"/>
      <c r="F111" s="5"/>
      <c r="G111" s="5"/>
      <c r="H111" s="5"/>
      <c r="I111" s="77">
        <v>6</v>
      </c>
      <c r="J111" s="25">
        <v>0</v>
      </c>
      <c r="K111" s="17">
        <v>0</v>
      </c>
      <c r="L111" s="26">
        <f t="shared" si="92"/>
        <v>0.2</v>
      </c>
      <c r="M111" s="26" t="e">
        <f t="shared" si="93"/>
        <v>#DIV/0!</v>
      </c>
      <c r="N111" s="6" t="e">
        <f t="shared" si="86"/>
        <v>#DIV/0!</v>
      </c>
      <c r="O111" s="17">
        <f t="shared" si="94"/>
        <v>3.5999999999999996</v>
      </c>
      <c r="P111" s="6">
        <f t="shared" si="95"/>
        <v>0</v>
      </c>
      <c r="Q111" s="17">
        <f t="shared" si="96"/>
        <v>0</v>
      </c>
      <c r="R111" s="17">
        <f t="shared" si="87"/>
        <v>0</v>
      </c>
      <c r="S111" s="17"/>
      <c r="T111" s="17" t="s">
        <v>31</v>
      </c>
      <c r="U111" s="126"/>
      <c r="V111" s="51" t="s">
        <v>31</v>
      </c>
      <c r="W111" s="65" t="s">
        <v>31</v>
      </c>
      <c r="X111" s="43">
        <v>0.08695652173913043</v>
      </c>
      <c r="Y111" s="65" t="e">
        <f t="shared" si="89"/>
        <v>#DIV/0!</v>
      </c>
      <c r="Z111" s="119" t="e">
        <f t="shared" si="90"/>
        <v>#DIV/0!</v>
      </c>
      <c r="AA111" s="119" t="e">
        <f t="shared" si="91"/>
        <v>#DIV/0!</v>
      </c>
    </row>
    <row r="112" spans="1:27" ht="18.75" customHeight="1">
      <c r="A112" s="55" t="s">
        <v>22</v>
      </c>
      <c r="B112" s="17">
        <v>49</v>
      </c>
      <c r="C112" s="180">
        <v>58</v>
      </c>
      <c r="D112" s="5">
        <v>9</v>
      </c>
      <c r="E112" s="5">
        <v>19</v>
      </c>
      <c r="F112" s="5"/>
      <c r="G112" s="5"/>
      <c r="H112" s="5"/>
      <c r="I112" s="77">
        <v>49</v>
      </c>
      <c r="J112" s="25">
        <v>12</v>
      </c>
      <c r="K112" s="17">
        <v>1</v>
      </c>
      <c r="L112" s="26">
        <f t="shared" si="92"/>
        <v>0</v>
      </c>
      <c r="M112" s="26">
        <f t="shared" si="93"/>
        <v>0.3333333333333333</v>
      </c>
      <c r="N112" s="6">
        <f t="shared" si="86"/>
        <v>8.333333333333332</v>
      </c>
      <c r="O112" s="17">
        <f t="shared" si="94"/>
        <v>58</v>
      </c>
      <c r="P112" s="6">
        <f t="shared" si="95"/>
        <v>32.758620689655174</v>
      </c>
      <c r="Q112" s="17">
        <f t="shared" si="96"/>
        <v>19</v>
      </c>
      <c r="R112" s="17">
        <f t="shared" si="87"/>
        <v>19</v>
      </c>
      <c r="S112" s="17">
        <f t="shared" si="88"/>
        <v>1.583333333333333</v>
      </c>
      <c r="T112" s="17">
        <f t="shared" si="97"/>
        <v>1.583333333333333</v>
      </c>
      <c r="U112" s="126">
        <f>R112/100*(N112-N$323)</f>
        <v>1.308783333333333</v>
      </c>
      <c r="V112" s="51">
        <f>D112/B112</f>
        <v>0.1836734693877551</v>
      </c>
      <c r="W112" s="65">
        <f>+(((((I112/B112)*C112)*(J112/I112))*(N112/100)))*((E112/C112)/V112)</f>
        <v>2.1111111111111107</v>
      </c>
      <c r="X112" s="43">
        <v>0.4166666666666667</v>
      </c>
      <c r="Y112" s="65">
        <f t="shared" si="89"/>
        <v>0.9306122448979589</v>
      </c>
      <c r="Z112" s="119">
        <f t="shared" si="90"/>
        <v>1</v>
      </c>
      <c r="AA112" s="119">
        <f t="shared" si="91"/>
        <v>1</v>
      </c>
    </row>
    <row r="113" spans="1:27" ht="18.75" customHeight="1">
      <c r="A113" s="55" t="s">
        <v>23</v>
      </c>
      <c r="B113" s="17">
        <v>9</v>
      </c>
      <c r="C113" s="180">
        <v>15</v>
      </c>
      <c r="D113" s="5">
        <v>0</v>
      </c>
      <c r="E113" s="5">
        <v>4</v>
      </c>
      <c r="F113" s="5"/>
      <c r="G113" s="5"/>
      <c r="H113" s="5"/>
      <c r="I113" s="77">
        <v>10</v>
      </c>
      <c r="J113" s="25">
        <v>1</v>
      </c>
      <c r="K113" s="17">
        <v>0</v>
      </c>
      <c r="L113" s="26">
        <f t="shared" si="92"/>
        <v>0.1111111111111111</v>
      </c>
      <c r="M113" s="26" t="e">
        <f t="shared" si="93"/>
        <v>#DIV/0!</v>
      </c>
      <c r="N113" s="6">
        <f t="shared" si="86"/>
        <v>0</v>
      </c>
      <c r="O113" s="17">
        <f t="shared" si="94"/>
        <v>16.666666666666668</v>
      </c>
      <c r="P113" s="6">
        <f t="shared" si="95"/>
        <v>26.666666666666668</v>
      </c>
      <c r="Q113" s="17">
        <f t="shared" si="96"/>
        <v>4.444444444444445</v>
      </c>
      <c r="R113" s="17">
        <f t="shared" si="87"/>
        <v>4.4444444444444455</v>
      </c>
      <c r="S113" s="17">
        <f t="shared" si="88"/>
        <v>0</v>
      </c>
      <c r="T113" s="17">
        <f t="shared" si="97"/>
        <v>0</v>
      </c>
      <c r="U113" s="126">
        <f>R113/100*(N113-N$323)</f>
        <v>-0.06422222222222222</v>
      </c>
      <c r="V113" s="51">
        <f>D113/B113</f>
        <v>0</v>
      </c>
      <c r="W113" s="65" t="e">
        <f>+(((((I113/B113)*C113)*(J113/I113))*(N113/100)))*((E113/C113)/V113)</f>
        <v>#DIV/0!</v>
      </c>
      <c r="X113" s="43">
        <v>0.5</v>
      </c>
      <c r="Y113" s="65">
        <f t="shared" si="89"/>
        <v>0</v>
      </c>
      <c r="Z113" s="119" t="e">
        <f t="shared" si="90"/>
        <v>#DIV/0!</v>
      </c>
      <c r="AA113" s="119">
        <f t="shared" si="91"/>
        <v>1</v>
      </c>
    </row>
    <row r="114" spans="1:27" ht="18.75" customHeight="1">
      <c r="A114" s="56" t="s">
        <v>24</v>
      </c>
      <c r="B114" s="18">
        <v>31</v>
      </c>
      <c r="C114" s="184">
        <v>30</v>
      </c>
      <c r="D114" s="7">
        <v>10</v>
      </c>
      <c r="E114" s="7">
        <v>18</v>
      </c>
      <c r="F114" s="7"/>
      <c r="G114" s="7"/>
      <c r="H114" s="7"/>
      <c r="I114" s="78">
        <v>33</v>
      </c>
      <c r="J114" s="40">
        <v>10</v>
      </c>
      <c r="K114" s="18">
        <v>0</v>
      </c>
      <c r="L114" s="27">
        <f t="shared" si="92"/>
        <v>0.06451612903225806</v>
      </c>
      <c r="M114" s="27">
        <f t="shared" si="93"/>
        <v>0</v>
      </c>
      <c r="N114" s="8">
        <f t="shared" si="86"/>
        <v>0</v>
      </c>
      <c r="O114" s="18">
        <f t="shared" si="94"/>
        <v>31.93548387096774</v>
      </c>
      <c r="P114" s="8">
        <f t="shared" si="95"/>
        <v>60</v>
      </c>
      <c r="Q114" s="18">
        <f t="shared" si="96"/>
        <v>19.161290322580644</v>
      </c>
      <c r="R114" s="18">
        <f t="shared" si="87"/>
        <v>19.161290322580644</v>
      </c>
      <c r="S114" s="18">
        <f t="shared" si="88"/>
        <v>0</v>
      </c>
      <c r="T114" s="18">
        <f>R114/100*N114</f>
        <v>0</v>
      </c>
      <c r="U114" s="127">
        <f>R114/100*(N114-N$323)</f>
        <v>-0.27688064516129024</v>
      </c>
      <c r="V114" s="66">
        <f>D114/B114</f>
        <v>0.3225806451612903</v>
      </c>
      <c r="W114" s="65">
        <f>+(((((I114/B114)*C114)*(J114/I114))*(N114/100)))*((E114/C114)/V114)</f>
        <v>0</v>
      </c>
      <c r="X114" s="45">
        <v>0.041044776119402986</v>
      </c>
      <c r="Y114" s="65">
        <f t="shared" si="89"/>
        <v>0</v>
      </c>
      <c r="Z114" s="119">
        <f t="shared" si="90"/>
        <v>1</v>
      </c>
      <c r="AA114" s="119">
        <f t="shared" si="91"/>
        <v>1</v>
      </c>
    </row>
    <row r="115" spans="1:27" ht="18.75" customHeight="1">
      <c r="A115" s="32" t="s">
        <v>8</v>
      </c>
      <c r="B115" s="9">
        <f>SUM(B106:B114)</f>
        <v>538</v>
      </c>
      <c r="C115" s="182">
        <f>SUM(C106:C114)</f>
        <v>525</v>
      </c>
      <c r="D115" s="9">
        <f>SUM(D106:D114)</f>
        <v>167</v>
      </c>
      <c r="E115" s="9">
        <f>SUM(E106:E114)</f>
        <v>203</v>
      </c>
      <c r="F115" s="9"/>
      <c r="G115" s="9"/>
      <c r="H115" s="9"/>
      <c r="I115" s="79">
        <f>SUM(I106:I114)</f>
        <v>566</v>
      </c>
      <c r="J115" s="23">
        <f>SUM(J106:J114)</f>
        <v>171</v>
      </c>
      <c r="K115" s="9">
        <f>SUM(K106:K114)</f>
        <v>12</v>
      </c>
      <c r="L115" s="28">
        <f>(I115-B115)/I115</f>
        <v>0.04946996466431095</v>
      </c>
      <c r="M115" s="28">
        <f t="shared" si="93"/>
        <v>0.023952095808383235</v>
      </c>
      <c r="N115" s="29">
        <f>K115/J115*100</f>
        <v>7.017543859649122</v>
      </c>
      <c r="O115" s="23">
        <f>SUM(O106:O114)</f>
        <v>545.7076123850239</v>
      </c>
      <c r="P115" s="29">
        <f t="shared" si="95"/>
        <v>38.666666666666664</v>
      </c>
      <c r="Q115" s="23">
        <f>SUM(Q106:Q114)</f>
        <v>211.73296368268774</v>
      </c>
      <c r="R115" s="23">
        <f>SUM(R106:R114)</f>
        <v>211.73296368268774</v>
      </c>
      <c r="S115" s="23">
        <f>SUM(S106:S114)</f>
        <v>14.072587051502712</v>
      </c>
      <c r="T115" s="23">
        <f>SUM(T106:T114)</f>
        <v>14.072587051502712</v>
      </c>
      <c r="U115" s="23">
        <f>SUM(U106:U114)</f>
        <v>11.248869726287875</v>
      </c>
      <c r="V115" s="47">
        <v>0.268176835951772</v>
      </c>
      <c r="W115" s="48" t="e">
        <f>SUM(W106:W114)</f>
        <v>#DIV/0!</v>
      </c>
      <c r="X115" s="47">
        <v>0.268176835951772</v>
      </c>
      <c r="Y115" s="48" t="e">
        <f>SUM(Y106:Y114)</f>
        <v>#DIV/0!</v>
      </c>
      <c r="Z115" s="115">
        <f t="shared" si="90"/>
        <v>1</v>
      </c>
      <c r="AA115" s="115">
        <f t="shared" si="91"/>
        <v>1</v>
      </c>
    </row>
    <row r="116" spans="1:27" ht="18.75" customHeight="1">
      <c r="A116" s="34"/>
      <c r="B116" s="20"/>
      <c r="C116" s="183"/>
      <c r="D116" s="14"/>
      <c r="E116" s="14"/>
      <c r="F116" s="14"/>
      <c r="G116" s="14"/>
      <c r="H116" s="14"/>
      <c r="I116" s="83"/>
      <c r="J116" s="20"/>
      <c r="K116" s="20"/>
      <c r="L116" s="15"/>
      <c r="M116" s="15"/>
      <c r="N116" s="14"/>
      <c r="O116" s="20"/>
      <c r="P116" s="15"/>
      <c r="Q116" s="20"/>
      <c r="R116" s="20"/>
      <c r="S116" s="20"/>
      <c r="T116" s="20"/>
      <c r="U116" s="124"/>
      <c r="V116" s="53"/>
      <c r="W116" s="53"/>
      <c r="X116" s="53"/>
      <c r="Y116" s="53"/>
      <c r="Z116" s="121"/>
      <c r="AA116" s="121"/>
    </row>
    <row r="117" spans="1:27" ht="18.75" customHeight="1" thickBot="1">
      <c r="A117" s="35" t="s">
        <v>25</v>
      </c>
      <c r="B117" s="36">
        <f>B95+B104+B115</f>
        <v>1432</v>
      </c>
      <c r="C117" s="182">
        <f>C95+C104+C115</f>
        <v>1387</v>
      </c>
      <c r="D117" s="36">
        <f>D95+D104+D115</f>
        <v>614</v>
      </c>
      <c r="E117" s="36">
        <f>E95+E104+E115</f>
        <v>804</v>
      </c>
      <c r="F117" s="36"/>
      <c r="G117" s="36"/>
      <c r="H117" s="36"/>
      <c r="I117" s="79">
        <f>I95+I104+I115</f>
        <v>1501</v>
      </c>
      <c r="J117" s="39">
        <f>J95+J104+J115</f>
        <v>635</v>
      </c>
      <c r="K117" s="36">
        <f>K95+K104+K115</f>
        <v>34</v>
      </c>
      <c r="L117" s="37">
        <f>(I117-B117)/I117</f>
        <v>0.04596935376415723</v>
      </c>
      <c r="M117" s="37">
        <f>(J117-D117)/D117</f>
        <v>0.03420195439739414</v>
      </c>
      <c r="N117" s="38">
        <f>K117/J117*100</f>
        <v>5.354330708661418</v>
      </c>
      <c r="O117" s="39">
        <f>O95+O104+O115</f>
        <v>1448.4746326116447</v>
      </c>
      <c r="P117" s="38">
        <f>(E117/C117)*100</f>
        <v>57.96683489545782</v>
      </c>
      <c r="Q117" s="39">
        <f>Q95+Q104+Q115</f>
        <v>843.3246334699811</v>
      </c>
      <c r="R117" s="39">
        <f>R95+R104+R115</f>
        <v>843.3246334699811</v>
      </c>
      <c r="S117" s="39">
        <f>S95+S104+S115</f>
        <v>45.663579324999674</v>
      </c>
      <c r="T117" s="39">
        <f>T95+T104+T115</f>
        <v>45.663579324999674</v>
      </c>
      <c r="U117" s="39">
        <f>U95+U104+U115</f>
        <v>35.32826151140758</v>
      </c>
      <c r="V117" s="59">
        <v>0.359449085572364</v>
      </c>
      <c r="W117" s="67" t="e">
        <f>W95+W104+W115</f>
        <v>#DIV/0!</v>
      </c>
      <c r="X117" s="59">
        <v>0.359449085572364</v>
      </c>
      <c r="Y117" s="67" t="e">
        <f>Y95+Y104+Y115</f>
        <v>#DIV/0!</v>
      </c>
      <c r="Z117" s="114">
        <f>D117/(G117+D117)</f>
        <v>1</v>
      </c>
      <c r="AA117" s="114">
        <f>E117/(H117+E117)</f>
        <v>1</v>
      </c>
    </row>
    <row r="118" ht="15.75">
      <c r="A118" s="1" t="s">
        <v>0</v>
      </c>
    </row>
    <row r="119" ht="15.75">
      <c r="A119" s="1" t="s">
        <v>1</v>
      </c>
    </row>
    <row r="120" ht="15.75">
      <c r="A120" s="1" t="s">
        <v>26</v>
      </c>
    </row>
    <row r="121" ht="15.75">
      <c r="A121" s="1"/>
    </row>
    <row r="122" ht="15.75">
      <c r="A122" s="1" t="s">
        <v>35</v>
      </c>
    </row>
    <row r="123" ht="2.25" customHeight="1" thickBot="1">
      <c r="A123" s="1"/>
    </row>
    <row r="124" ht="15" customHeight="1" hidden="1">
      <c r="A124" s="30" t="s">
        <v>27</v>
      </c>
    </row>
    <row r="125" spans="1:27" ht="12.75" customHeight="1">
      <c r="A125" s="308" t="s">
        <v>2</v>
      </c>
      <c r="B125" s="311" t="s">
        <v>96</v>
      </c>
      <c r="C125" s="311" t="s">
        <v>93</v>
      </c>
      <c r="D125" s="282" t="s">
        <v>97</v>
      </c>
      <c r="E125" s="282" t="s">
        <v>94</v>
      </c>
      <c r="F125" s="152"/>
      <c r="G125" s="282" t="s">
        <v>75</v>
      </c>
      <c r="H125" s="282" t="s">
        <v>76</v>
      </c>
      <c r="I125" s="305" t="s">
        <v>41</v>
      </c>
      <c r="J125" s="305" t="s">
        <v>42</v>
      </c>
      <c r="K125" s="282" t="s">
        <v>43</v>
      </c>
      <c r="L125" s="276" t="s">
        <v>44</v>
      </c>
      <c r="M125" s="276" t="s">
        <v>47</v>
      </c>
      <c r="N125" s="282" t="s">
        <v>28</v>
      </c>
      <c r="O125" s="279" t="s">
        <v>49</v>
      </c>
      <c r="P125" s="285" t="s">
        <v>53</v>
      </c>
      <c r="Q125" s="279" t="s">
        <v>48</v>
      </c>
      <c r="R125" s="279" t="s">
        <v>55</v>
      </c>
      <c r="S125" s="279" t="s">
        <v>50</v>
      </c>
      <c r="T125" s="279" t="s">
        <v>51</v>
      </c>
      <c r="U125" s="279" t="s">
        <v>59</v>
      </c>
      <c r="V125" s="318" t="s">
        <v>52</v>
      </c>
      <c r="W125" s="318" t="s">
        <v>40</v>
      </c>
      <c r="X125" s="318" t="s">
        <v>38</v>
      </c>
      <c r="Y125" s="318" t="s">
        <v>39</v>
      </c>
      <c r="Z125" s="316" t="s">
        <v>46</v>
      </c>
      <c r="AA125" s="316" t="s">
        <v>46</v>
      </c>
    </row>
    <row r="126" spans="1:27" ht="12.75">
      <c r="A126" s="309"/>
      <c r="B126" s="312"/>
      <c r="C126" s="312"/>
      <c r="D126" s="283"/>
      <c r="E126" s="283"/>
      <c r="F126" s="153"/>
      <c r="G126" s="314"/>
      <c r="H126" s="314"/>
      <c r="I126" s="306"/>
      <c r="J126" s="306"/>
      <c r="K126" s="283"/>
      <c r="L126" s="277"/>
      <c r="M126" s="277"/>
      <c r="N126" s="283"/>
      <c r="O126" s="280"/>
      <c r="P126" s="286"/>
      <c r="Q126" s="280"/>
      <c r="R126" s="280"/>
      <c r="S126" s="280"/>
      <c r="T126" s="280"/>
      <c r="U126" s="280"/>
      <c r="V126" s="319"/>
      <c r="W126" s="319"/>
      <c r="X126" s="319"/>
      <c r="Y126" s="319"/>
      <c r="Z126" s="317"/>
      <c r="AA126" s="317"/>
    </row>
    <row r="127" spans="1:27" ht="12.75">
      <c r="A127" s="309"/>
      <c r="B127" s="312"/>
      <c r="C127" s="312"/>
      <c r="D127" s="283"/>
      <c r="E127" s="283"/>
      <c r="F127" s="153"/>
      <c r="G127" s="314"/>
      <c r="H127" s="314"/>
      <c r="I127" s="306"/>
      <c r="J127" s="306"/>
      <c r="K127" s="283"/>
      <c r="L127" s="277"/>
      <c r="M127" s="277"/>
      <c r="N127" s="283"/>
      <c r="O127" s="280"/>
      <c r="P127" s="286"/>
      <c r="Q127" s="280"/>
      <c r="R127" s="280"/>
      <c r="S127" s="280"/>
      <c r="T127" s="280"/>
      <c r="U127" s="280"/>
      <c r="V127" s="319"/>
      <c r="W127" s="319"/>
      <c r="X127" s="319"/>
      <c r="Y127" s="319"/>
      <c r="Z127" s="317"/>
      <c r="AA127" s="317"/>
    </row>
    <row r="128" spans="1:27" ht="139.5" customHeight="1">
      <c r="A128" s="310"/>
      <c r="B128" s="313"/>
      <c r="C128" s="313"/>
      <c r="D128" s="284"/>
      <c r="E128" s="284"/>
      <c r="F128" s="154"/>
      <c r="G128" s="315"/>
      <c r="H128" s="315"/>
      <c r="I128" s="307"/>
      <c r="J128" s="307"/>
      <c r="K128" s="284"/>
      <c r="L128" s="278"/>
      <c r="M128" s="278"/>
      <c r="N128" s="284"/>
      <c r="O128" s="281"/>
      <c r="P128" s="287"/>
      <c r="Q128" s="281"/>
      <c r="R128" s="281"/>
      <c r="S128" s="281"/>
      <c r="T128" s="281"/>
      <c r="U128" s="281"/>
      <c r="V128" s="320"/>
      <c r="W128" s="319"/>
      <c r="X128" s="319"/>
      <c r="Y128" s="319"/>
      <c r="Z128" s="317"/>
      <c r="AA128" s="317"/>
    </row>
    <row r="129" spans="1:27" ht="18.75" customHeight="1">
      <c r="A129" s="31" t="s">
        <v>3</v>
      </c>
      <c r="B129" s="16">
        <v>70</v>
      </c>
      <c r="C129" s="16">
        <v>75</v>
      </c>
      <c r="D129" s="16">
        <v>27</v>
      </c>
      <c r="E129" s="16">
        <v>43</v>
      </c>
      <c r="F129" s="16"/>
      <c r="G129" s="16"/>
      <c r="H129" s="16"/>
      <c r="I129" s="76">
        <v>70</v>
      </c>
      <c r="J129" s="24">
        <v>27</v>
      </c>
      <c r="K129" s="16">
        <v>4</v>
      </c>
      <c r="L129" s="21">
        <f aca="true" t="shared" si="98" ref="L129:L134">(I129-B129)/B129</f>
        <v>0</v>
      </c>
      <c r="M129" s="21">
        <f aca="true" t="shared" si="99" ref="M129:M134">(J129-D129)/D129</f>
        <v>0</v>
      </c>
      <c r="N129" s="4">
        <f aca="true" t="shared" si="100" ref="N129:N134">K129/J129*100</f>
        <v>14.814814814814813</v>
      </c>
      <c r="O129" s="16">
        <f>C129*(1+L129)</f>
        <v>75</v>
      </c>
      <c r="P129" s="4">
        <f aca="true" t="shared" si="101" ref="P129:P134">(E129/C129)*100</f>
        <v>57.333333333333336</v>
      </c>
      <c r="Q129" s="16">
        <f>E129*(1+L129)</f>
        <v>43</v>
      </c>
      <c r="R129" s="16">
        <f>O129/100*P129</f>
        <v>43</v>
      </c>
      <c r="S129" s="16">
        <f>Q129/100*N129</f>
        <v>6.370370370370369</v>
      </c>
      <c r="T129" s="16">
        <f>R129/100*N129</f>
        <v>6.370370370370369</v>
      </c>
      <c r="U129" s="16">
        <f>R129/100*(N129-N$323)</f>
        <v>5.74902037037037</v>
      </c>
      <c r="V129" s="41">
        <f aca="true" t="shared" si="102" ref="V129:V134">D129/B129</f>
        <v>0.38571428571428573</v>
      </c>
      <c r="W129" s="68">
        <f>+(((((I129/B129)*C129)*(J129/I129))*(N129/100)))*((E129/C129)/V129)</f>
        <v>6.37037037037037</v>
      </c>
      <c r="X129" s="41">
        <v>0.29508196721311475</v>
      </c>
      <c r="Y129" s="68">
        <f>+(((((I129/B129)*C129)*(J129/I129))*(N129/100)))*((E129/C129)/X129)</f>
        <v>8.326984126984128</v>
      </c>
      <c r="Z129" s="118">
        <f aca="true" t="shared" si="103" ref="Z129:AA134">D129/(G129+D129)</f>
        <v>1</v>
      </c>
      <c r="AA129" s="118">
        <f t="shared" si="103"/>
        <v>1</v>
      </c>
    </row>
    <row r="130" spans="1:27" ht="18.75" customHeight="1">
      <c r="A130" s="55" t="s">
        <v>4</v>
      </c>
      <c r="B130" s="5">
        <v>18</v>
      </c>
      <c r="C130" s="5">
        <v>22</v>
      </c>
      <c r="D130" s="5">
        <v>16</v>
      </c>
      <c r="E130" s="5">
        <v>22</v>
      </c>
      <c r="F130" s="5"/>
      <c r="G130" s="5"/>
      <c r="H130" s="5"/>
      <c r="I130" s="77">
        <v>18</v>
      </c>
      <c r="J130" s="25">
        <v>17</v>
      </c>
      <c r="K130" s="5">
        <v>1</v>
      </c>
      <c r="L130" s="26">
        <f t="shared" si="98"/>
        <v>0</v>
      </c>
      <c r="M130" s="26">
        <f t="shared" si="99"/>
        <v>0.0625</v>
      </c>
      <c r="N130" s="6">
        <f t="shared" si="100"/>
        <v>5.88235294117647</v>
      </c>
      <c r="O130" s="17">
        <f>C130*(1+L130)</f>
        <v>22</v>
      </c>
      <c r="P130" s="6">
        <f t="shared" si="101"/>
        <v>100</v>
      </c>
      <c r="Q130" s="17">
        <f>E130*(1+L130)</f>
        <v>22</v>
      </c>
      <c r="R130" s="16">
        <f>O130/100*P130</f>
        <v>22</v>
      </c>
      <c r="S130" s="17">
        <f>Q130/100*N130</f>
        <v>1.2941176470588234</v>
      </c>
      <c r="T130" s="17">
        <f>R130/100*N130</f>
        <v>1.2941176470588234</v>
      </c>
      <c r="U130" s="126">
        <f>R130/100*(N130-N$323)</f>
        <v>0.9762176470588235</v>
      </c>
      <c r="V130" s="51">
        <f t="shared" si="102"/>
        <v>0.8888888888888888</v>
      </c>
      <c r="W130" s="65">
        <f>+(((((I130/B130)*C130)*(J130/I130))*(N130/100)))*((E130/C130)/V130)</f>
        <v>1.3749999999999998</v>
      </c>
      <c r="X130" s="43">
        <v>0.5172413793103449</v>
      </c>
      <c r="Y130" s="65">
        <f>+(((((I130/B130)*C130)*(J130/I130))*(N130/100)))*((E130/C130)/X130)</f>
        <v>2.3629629629629623</v>
      </c>
      <c r="Z130" s="119">
        <f t="shared" si="103"/>
        <v>1</v>
      </c>
      <c r="AA130" s="119">
        <f t="shared" si="103"/>
        <v>1</v>
      </c>
    </row>
    <row r="131" spans="1:27" ht="18.75" customHeight="1">
      <c r="A131" s="55" t="s">
        <v>5</v>
      </c>
      <c r="B131" s="84">
        <v>31</v>
      </c>
      <c r="C131" s="84">
        <v>37</v>
      </c>
      <c r="D131" s="17">
        <v>23</v>
      </c>
      <c r="E131" s="17">
        <v>35</v>
      </c>
      <c r="F131" s="17"/>
      <c r="G131" s="17"/>
      <c r="H131" s="17"/>
      <c r="I131" s="77">
        <v>34</v>
      </c>
      <c r="J131" s="25">
        <v>25</v>
      </c>
      <c r="K131" s="17">
        <v>2</v>
      </c>
      <c r="L131" s="26">
        <f t="shared" si="98"/>
        <v>0.0967741935483871</v>
      </c>
      <c r="M131" s="26">
        <f t="shared" si="99"/>
        <v>0.08695652173913043</v>
      </c>
      <c r="N131" s="6">
        <f t="shared" si="100"/>
        <v>8</v>
      </c>
      <c r="O131" s="17">
        <f>C131*(1+L131)</f>
        <v>40.58064516129032</v>
      </c>
      <c r="P131" s="6">
        <f t="shared" si="101"/>
        <v>94.5945945945946</v>
      </c>
      <c r="Q131" s="17">
        <f>E131*(1+L131)</f>
        <v>38.387096774193544</v>
      </c>
      <c r="R131" s="17">
        <f>O131/100*P131</f>
        <v>38.387096774193544</v>
      </c>
      <c r="S131" s="17">
        <f>Q131/100*N131</f>
        <v>3.0709677419354837</v>
      </c>
      <c r="T131" s="17">
        <f>R131/100*N131</f>
        <v>3.0709677419354837</v>
      </c>
      <c r="U131" s="126">
        <f>R131/100*(N131-N$323)</f>
        <v>2.5162741935483868</v>
      </c>
      <c r="V131" s="51">
        <f t="shared" si="102"/>
        <v>0.7419354838709677</v>
      </c>
      <c r="W131" s="65">
        <f>+(((((I131/B131)*C131)*(J131/I131))*(N131/100)))*((E131/C131)/V131)</f>
        <v>3.0434782608695654</v>
      </c>
      <c r="X131" s="43">
        <v>0.6313131313131313</v>
      </c>
      <c r="Y131" s="65">
        <f>+(((((I131/B131)*C131)*(J131/I131))*(N131/100)))*((E131/C131)/X131)</f>
        <v>3.5767741935483874</v>
      </c>
      <c r="Z131" s="119">
        <f t="shared" si="103"/>
        <v>1</v>
      </c>
      <c r="AA131" s="119">
        <f t="shared" si="103"/>
        <v>1</v>
      </c>
    </row>
    <row r="132" spans="1:27" ht="18.75" customHeight="1">
      <c r="A132" s="55" t="s">
        <v>6</v>
      </c>
      <c r="B132" s="17">
        <v>56</v>
      </c>
      <c r="C132" s="17">
        <v>41</v>
      </c>
      <c r="D132" s="17">
        <v>36</v>
      </c>
      <c r="E132" s="17">
        <v>32</v>
      </c>
      <c r="F132" s="17"/>
      <c r="G132" s="17"/>
      <c r="H132" s="17"/>
      <c r="I132" s="77">
        <v>56</v>
      </c>
      <c r="J132" s="25">
        <v>35</v>
      </c>
      <c r="K132" s="17">
        <v>2</v>
      </c>
      <c r="L132" s="26">
        <f t="shared" si="98"/>
        <v>0</v>
      </c>
      <c r="M132" s="26">
        <f t="shared" si="99"/>
        <v>-0.027777777777777776</v>
      </c>
      <c r="N132" s="6">
        <f t="shared" si="100"/>
        <v>5.714285714285714</v>
      </c>
      <c r="O132" s="17">
        <f>C132*(1+L132)</f>
        <v>41</v>
      </c>
      <c r="P132" s="6">
        <f t="shared" si="101"/>
        <v>78.04878048780488</v>
      </c>
      <c r="Q132" s="17">
        <f>E132*(1+L132)</f>
        <v>32</v>
      </c>
      <c r="R132" s="17">
        <f>O132/100*P132</f>
        <v>31.999999999999996</v>
      </c>
      <c r="S132" s="17">
        <f>Q132/100*N132</f>
        <v>1.8285714285714287</v>
      </c>
      <c r="T132" s="17">
        <f>R132/100*N132</f>
        <v>1.8285714285714283</v>
      </c>
      <c r="U132" s="126">
        <f>R132/100*(N132-N$323)</f>
        <v>1.3661714285714286</v>
      </c>
      <c r="V132" s="51">
        <f t="shared" si="102"/>
        <v>0.6428571428571429</v>
      </c>
      <c r="W132" s="65">
        <f>+(((((I132/B132)*C132)*(J132/I132))*(N132/100)))*((E132/C132)/V132)</f>
        <v>1.7777777777777777</v>
      </c>
      <c r="X132" s="43">
        <v>0.30809399477806787</v>
      </c>
      <c r="Y132" s="65">
        <f>+(((((I132/B132)*C132)*(J132/I132))*(N132/100)))*((E132/C132)/X132)</f>
        <v>3.7094430992736074</v>
      </c>
      <c r="Z132" s="119">
        <f t="shared" si="103"/>
        <v>1</v>
      </c>
      <c r="AA132" s="119">
        <f t="shared" si="103"/>
        <v>1</v>
      </c>
    </row>
    <row r="133" spans="1:27" ht="18.75" customHeight="1">
      <c r="A133" s="56" t="s">
        <v>7</v>
      </c>
      <c r="B133" s="18">
        <v>57</v>
      </c>
      <c r="C133" s="18">
        <v>48</v>
      </c>
      <c r="D133" s="18">
        <v>46</v>
      </c>
      <c r="E133" s="18">
        <v>40</v>
      </c>
      <c r="F133" s="18"/>
      <c r="G133" s="18"/>
      <c r="H133" s="18"/>
      <c r="I133" s="78">
        <v>58</v>
      </c>
      <c r="J133" s="40">
        <v>47</v>
      </c>
      <c r="K133" s="18">
        <v>5</v>
      </c>
      <c r="L133" s="27">
        <f t="shared" si="98"/>
        <v>0.017543859649122806</v>
      </c>
      <c r="M133" s="27">
        <f t="shared" si="99"/>
        <v>0.021739130434782608</v>
      </c>
      <c r="N133" s="8">
        <f t="shared" si="100"/>
        <v>10.638297872340425</v>
      </c>
      <c r="O133" s="18">
        <f>C133*(1+L133)</f>
        <v>48.8421052631579</v>
      </c>
      <c r="P133" s="8">
        <f t="shared" si="101"/>
        <v>83.33333333333334</v>
      </c>
      <c r="Q133" s="18">
        <f>E133*(1+L133)</f>
        <v>40.70175438596492</v>
      </c>
      <c r="R133" s="18">
        <f>O133/100*P133</f>
        <v>40.70175438596492</v>
      </c>
      <c r="S133" s="18">
        <f>Q133/100*N133</f>
        <v>4.329973870847332</v>
      </c>
      <c r="T133" s="18">
        <f>R133/100*N133</f>
        <v>4.329973870847332</v>
      </c>
      <c r="U133" s="131">
        <f>R133/100*(N133-N$323)</f>
        <v>3.7418335199701382</v>
      </c>
      <c r="V133" s="51">
        <f t="shared" si="102"/>
        <v>0.8070175438596491</v>
      </c>
      <c r="W133" s="65">
        <f>+(((((I133/B133)*C133)*(J133/I133))*(N133/100)))*((E133/C133)/V133)</f>
        <v>4.347826086956523</v>
      </c>
      <c r="X133" s="43">
        <v>0.6820809248554913</v>
      </c>
      <c r="Y133" s="65">
        <f>+(((((I133/B133)*C133)*(J133/I133))*(N133/100)))*((E133/C133)/X133)</f>
        <v>5.144216473386859</v>
      </c>
      <c r="Z133" s="119">
        <f t="shared" si="103"/>
        <v>1</v>
      </c>
      <c r="AA133" s="119">
        <f t="shared" si="103"/>
        <v>1</v>
      </c>
    </row>
    <row r="134" spans="1:27" ht="18.75" customHeight="1">
      <c r="A134" s="32" t="s">
        <v>8</v>
      </c>
      <c r="B134" s="9">
        <f>SUM(B129:B133)</f>
        <v>232</v>
      </c>
      <c r="C134" s="9">
        <f>SUM(C129:C133)</f>
        <v>223</v>
      </c>
      <c r="D134" s="9">
        <f>SUM(D129:D133)</f>
        <v>148</v>
      </c>
      <c r="E134" s="9">
        <f>SUM(E129:E133)</f>
        <v>172</v>
      </c>
      <c r="F134" s="9"/>
      <c r="G134" s="9"/>
      <c r="H134" s="9"/>
      <c r="I134" s="79">
        <f>SUM(I129:I133)</f>
        <v>236</v>
      </c>
      <c r="J134" s="23">
        <f>SUM(J129:J133)</f>
        <v>151</v>
      </c>
      <c r="K134" s="9">
        <f>SUM(K129:K133)</f>
        <v>14</v>
      </c>
      <c r="L134" s="28">
        <f t="shared" si="98"/>
        <v>0.017241379310344827</v>
      </c>
      <c r="M134" s="28">
        <f t="shared" si="99"/>
        <v>0.02027027027027027</v>
      </c>
      <c r="N134" s="29">
        <f t="shared" si="100"/>
        <v>9.271523178807946</v>
      </c>
      <c r="O134" s="23">
        <f>SUM(O129:O133)</f>
        <v>227.4227504244482</v>
      </c>
      <c r="P134" s="29">
        <f t="shared" si="101"/>
        <v>77.13004484304933</v>
      </c>
      <c r="Q134" s="23">
        <f>SUM(Q129:Q133)</f>
        <v>176.08885116015847</v>
      </c>
      <c r="R134" s="23">
        <f>SUM(R129:R133)</f>
        <v>176.08885116015847</v>
      </c>
      <c r="S134" s="23">
        <f>SUM(S129:S133)</f>
        <v>16.894001058783438</v>
      </c>
      <c r="T134" s="23">
        <f>SUM(T129:T133)</f>
        <v>16.894001058783438</v>
      </c>
      <c r="U134" s="23">
        <f>SUM(U129:U133)</f>
        <v>14.349517159519147</v>
      </c>
      <c r="V134" s="64">
        <f t="shared" si="102"/>
        <v>0.6379310344827587</v>
      </c>
      <c r="W134" s="48">
        <f>SUM(W129:W133)</f>
        <v>16.91445249597424</v>
      </c>
      <c r="X134" s="47">
        <v>0.4990909090909091</v>
      </c>
      <c r="Y134" s="48">
        <f>SUM(Y129:Y133)</f>
        <v>23.120380856155943</v>
      </c>
      <c r="Z134" s="115">
        <f t="shared" si="103"/>
        <v>1</v>
      </c>
      <c r="AA134" s="115">
        <f t="shared" si="103"/>
        <v>1</v>
      </c>
    </row>
    <row r="135" spans="1:27" ht="18.75" customHeight="1">
      <c r="A135" s="33"/>
      <c r="B135" s="19"/>
      <c r="C135" s="19"/>
      <c r="D135" s="10"/>
      <c r="E135" s="10"/>
      <c r="F135" s="10"/>
      <c r="G135" s="10"/>
      <c r="H135" s="10"/>
      <c r="I135" s="80"/>
      <c r="J135" s="19"/>
      <c r="K135" s="19"/>
      <c r="L135" s="11"/>
      <c r="M135" s="11"/>
      <c r="N135" s="10"/>
      <c r="O135" s="19"/>
      <c r="P135" s="11"/>
      <c r="Q135" s="19"/>
      <c r="R135" s="19"/>
      <c r="S135" s="19"/>
      <c r="T135" s="19"/>
      <c r="U135" s="123"/>
      <c r="V135" s="49"/>
      <c r="W135" s="49"/>
      <c r="X135" s="49"/>
      <c r="Y135" s="49"/>
      <c r="Z135" s="120"/>
      <c r="AA135" s="120"/>
    </row>
    <row r="136" spans="1:27" ht="18.75" customHeight="1">
      <c r="A136" s="57" t="s">
        <v>9</v>
      </c>
      <c r="B136" s="12">
        <v>39</v>
      </c>
      <c r="C136" s="12">
        <v>31</v>
      </c>
      <c r="D136" s="12">
        <v>36</v>
      </c>
      <c r="E136" s="12">
        <v>28</v>
      </c>
      <c r="F136" s="12"/>
      <c r="G136" s="12"/>
      <c r="H136" s="12"/>
      <c r="I136" s="81">
        <v>41</v>
      </c>
      <c r="J136" s="24">
        <v>37</v>
      </c>
      <c r="K136" s="12">
        <v>0</v>
      </c>
      <c r="L136" s="21">
        <f>(I136-B136)/B136</f>
        <v>0.05128205128205128</v>
      </c>
      <c r="M136" s="21">
        <f>(J136-D136)/D136</f>
        <v>0.027777777777777776</v>
      </c>
      <c r="N136" s="4">
        <f>K136/J136*100</f>
        <v>0</v>
      </c>
      <c r="O136" s="16">
        <f>C136*(1+L136)</f>
        <v>32.58974358974359</v>
      </c>
      <c r="P136" s="4">
        <f>(E136/C136)*100</f>
        <v>90.32258064516128</v>
      </c>
      <c r="Q136" s="16">
        <f>E136*(1+L136)</f>
        <v>29.435897435897438</v>
      </c>
      <c r="R136" s="16">
        <f>O136/100*P136</f>
        <v>29.435897435897434</v>
      </c>
      <c r="S136" s="16">
        <f>Q136/100*N136</f>
        <v>0</v>
      </c>
      <c r="T136" s="16">
        <f>R136/100*N136</f>
        <v>0</v>
      </c>
      <c r="U136" s="125">
        <f>R136/100*(N136-N$323)</f>
        <v>-0.42534871794871787</v>
      </c>
      <c r="V136" s="41">
        <f>D136/B136</f>
        <v>0.9230769230769231</v>
      </c>
      <c r="W136" s="65">
        <f>+(((((I136/B136)*C136)*(J136/I136))*(N136/100)))*((E136/C136)/V136)</f>
        <v>0</v>
      </c>
      <c r="X136" s="41">
        <v>0.7272727272727273</v>
      </c>
      <c r="Y136" s="65">
        <f aca="true" t="shared" si="104" ref="Y136:Y143">+(((((I136/B136)*C136)*(J136/I136))*(N136/100)))*((E136/C136)/X136)</f>
        <v>0</v>
      </c>
      <c r="Z136" s="119">
        <f aca="true" t="shared" si="105" ref="Z136:AA143">D136/(G136+D136)</f>
        <v>1</v>
      </c>
      <c r="AA136" s="119">
        <f t="shared" si="105"/>
        <v>1</v>
      </c>
    </row>
    <row r="137" spans="1:27" ht="18.75" customHeight="1">
      <c r="A137" s="58" t="s">
        <v>10</v>
      </c>
      <c r="B137" s="17">
        <v>40</v>
      </c>
      <c r="C137" s="17">
        <v>37</v>
      </c>
      <c r="D137" s="17">
        <v>30</v>
      </c>
      <c r="E137" s="17">
        <v>33</v>
      </c>
      <c r="F137" s="17"/>
      <c r="G137" s="17"/>
      <c r="H137" s="17"/>
      <c r="I137" s="82">
        <v>42</v>
      </c>
      <c r="J137" s="25">
        <v>29</v>
      </c>
      <c r="K137" s="17">
        <v>0</v>
      </c>
      <c r="L137" s="26">
        <f>(I137-B137)/B137</f>
        <v>0.05</v>
      </c>
      <c r="M137" s="26">
        <f>(J137-D137)/D137</f>
        <v>-0.03333333333333333</v>
      </c>
      <c r="N137" s="6">
        <f>K137/J137*100</f>
        <v>0</v>
      </c>
      <c r="O137" s="17">
        <f>C137*(1+L137)</f>
        <v>38.85</v>
      </c>
      <c r="P137" s="6">
        <f>(E137/C137)*100</f>
        <v>89.1891891891892</v>
      </c>
      <c r="Q137" s="17">
        <f>E137*(1+L137)</f>
        <v>34.65</v>
      </c>
      <c r="R137" s="17">
        <f>O137/100*P137</f>
        <v>34.650000000000006</v>
      </c>
      <c r="S137" s="17">
        <f>Q137/100*N137</f>
        <v>0</v>
      </c>
      <c r="T137" s="17">
        <f>R137/100*N137</f>
        <v>0</v>
      </c>
      <c r="U137" s="126">
        <f>R137/100*(N137-N$323)</f>
        <v>-0.5006925</v>
      </c>
      <c r="V137" s="51">
        <f>D137/B137</f>
        <v>0.75</v>
      </c>
      <c r="W137" s="65">
        <f>+(((((I137/B137)*C137)*(J137/I137))*(N137/100)))*((E137/C137)/V137)</f>
        <v>0</v>
      </c>
      <c r="X137" s="51">
        <v>0.42990654205607476</v>
      </c>
      <c r="Y137" s="65">
        <f t="shared" si="104"/>
        <v>0</v>
      </c>
      <c r="Z137" s="119">
        <f t="shared" si="105"/>
        <v>1</v>
      </c>
      <c r="AA137" s="119">
        <f t="shared" si="105"/>
        <v>1</v>
      </c>
    </row>
    <row r="138" spans="1:27" ht="18.75" customHeight="1">
      <c r="A138" s="58" t="s">
        <v>11</v>
      </c>
      <c r="B138" s="17">
        <v>2</v>
      </c>
      <c r="C138" s="17">
        <v>6</v>
      </c>
      <c r="D138" s="13">
        <v>2</v>
      </c>
      <c r="E138" s="13">
        <v>4</v>
      </c>
      <c r="F138" s="13"/>
      <c r="G138" s="13"/>
      <c r="H138" s="13"/>
      <c r="I138" s="82">
        <v>2</v>
      </c>
      <c r="J138" s="25">
        <v>2</v>
      </c>
      <c r="K138" s="17">
        <v>0</v>
      </c>
      <c r="L138" s="26" t="s">
        <v>31</v>
      </c>
      <c r="M138" s="26" t="s">
        <v>31</v>
      </c>
      <c r="N138" s="6">
        <f>K138/J138*100</f>
        <v>0</v>
      </c>
      <c r="O138" s="26" t="s">
        <v>31</v>
      </c>
      <c r="P138" s="6">
        <f>(E138/C138)*100</f>
        <v>66.66666666666666</v>
      </c>
      <c r="Q138" s="26" t="s">
        <v>31</v>
      </c>
      <c r="R138" s="26" t="s">
        <v>31</v>
      </c>
      <c r="S138" s="26"/>
      <c r="T138" s="26" t="s">
        <v>31</v>
      </c>
      <c r="U138" s="126"/>
      <c r="V138" s="26" t="s">
        <v>31</v>
      </c>
      <c r="W138" s="26" t="s">
        <v>31</v>
      </c>
      <c r="X138" s="51">
        <v>0.4</v>
      </c>
      <c r="Y138" s="65">
        <f t="shared" si="104"/>
        <v>0</v>
      </c>
      <c r="Z138" s="119">
        <f t="shared" si="105"/>
        <v>1</v>
      </c>
      <c r="AA138" s="119">
        <f t="shared" si="105"/>
        <v>1</v>
      </c>
    </row>
    <row r="139" spans="1:27" ht="18.75" customHeight="1">
      <c r="A139" s="58" t="s">
        <v>12</v>
      </c>
      <c r="B139" s="17">
        <v>3</v>
      </c>
      <c r="C139" s="17">
        <v>5</v>
      </c>
      <c r="D139" s="13">
        <v>0</v>
      </c>
      <c r="E139" s="13">
        <v>3</v>
      </c>
      <c r="F139" s="13"/>
      <c r="G139" s="13"/>
      <c r="H139" s="13"/>
      <c r="I139" s="82">
        <v>3</v>
      </c>
      <c r="J139" s="25">
        <v>1</v>
      </c>
      <c r="K139" s="17">
        <v>0</v>
      </c>
      <c r="L139" s="26">
        <f>(I139-B139)/B139</f>
        <v>0</v>
      </c>
      <c r="M139" s="26" t="e">
        <f>(J139-D139)/D139</f>
        <v>#DIV/0!</v>
      </c>
      <c r="N139" s="6">
        <f>K139/J139*100</f>
        <v>0</v>
      </c>
      <c r="O139" s="17">
        <f>C139*(1+L139)</f>
        <v>5</v>
      </c>
      <c r="P139" s="6">
        <f>(E139/C139)*100</f>
        <v>60</v>
      </c>
      <c r="Q139" s="17">
        <f>E139*(1+L139)</f>
        <v>3</v>
      </c>
      <c r="R139" s="17">
        <f>O139/100*P139</f>
        <v>3</v>
      </c>
      <c r="S139" s="17">
        <f>Q139/100*N139</f>
        <v>0</v>
      </c>
      <c r="T139" s="17">
        <f>R139/100*N139</f>
        <v>0</v>
      </c>
      <c r="U139" s="126">
        <f>R139/100*(N139-N$323)</f>
        <v>-0.04334999999999999</v>
      </c>
      <c r="V139" s="51">
        <f>D139/B139</f>
        <v>0</v>
      </c>
      <c r="W139" s="65" t="s">
        <v>31</v>
      </c>
      <c r="X139" s="51">
        <v>0.5585585585585585</v>
      </c>
      <c r="Y139" s="65">
        <f t="shared" si="104"/>
        <v>0</v>
      </c>
      <c r="Z139" s="119" t="e">
        <f t="shared" si="105"/>
        <v>#DIV/0!</v>
      </c>
      <c r="AA139" s="119">
        <f t="shared" si="105"/>
        <v>1</v>
      </c>
    </row>
    <row r="140" spans="1:27" ht="18.75" customHeight="1">
      <c r="A140" s="55" t="s">
        <v>13</v>
      </c>
      <c r="B140" s="17">
        <v>8</v>
      </c>
      <c r="C140" s="17">
        <v>13</v>
      </c>
      <c r="D140" s="17">
        <v>6</v>
      </c>
      <c r="E140" s="17">
        <v>12</v>
      </c>
      <c r="F140" s="17"/>
      <c r="G140" s="17"/>
      <c r="H140" s="17"/>
      <c r="I140" s="77">
        <v>10</v>
      </c>
      <c r="J140" s="25">
        <v>9</v>
      </c>
      <c r="K140" s="17">
        <v>2</v>
      </c>
      <c r="L140" s="26">
        <f>(I140-B140)/B140</f>
        <v>0.25</v>
      </c>
      <c r="M140" s="26">
        <f>(J140-D140)/D140</f>
        <v>0.5</v>
      </c>
      <c r="N140" s="6">
        <f>K140/J140*100</f>
        <v>22.22222222222222</v>
      </c>
      <c r="O140" s="17">
        <f>C140*(1+L140)</f>
        <v>16.25</v>
      </c>
      <c r="P140" s="6">
        <f>(E140/C140)*100</f>
        <v>92.3076923076923</v>
      </c>
      <c r="Q140" s="17">
        <f>E140*(1+L140)</f>
        <v>15</v>
      </c>
      <c r="R140" s="17">
        <f>O140/100*P140</f>
        <v>15</v>
      </c>
      <c r="S140" s="17">
        <f>Q140/100*N140</f>
        <v>3.333333333333333</v>
      </c>
      <c r="T140" s="17">
        <f>R140/100*N140</f>
        <v>3.333333333333333</v>
      </c>
      <c r="U140" s="126">
        <f>R140/100*(N140-N$323)</f>
        <v>3.1165833333333333</v>
      </c>
      <c r="V140" s="51">
        <f>D140/B140</f>
        <v>0.75</v>
      </c>
      <c r="W140" s="65">
        <f>+(((((I140/B140)*C140)*(J140/I140))*(N140/100)))*((E140/C140)/V140)</f>
        <v>4</v>
      </c>
      <c r="X140" s="43">
        <v>0.6607142857142857</v>
      </c>
      <c r="Y140" s="65">
        <f t="shared" si="104"/>
        <v>4.54054054054054</v>
      </c>
      <c r="Z140" s="119">
        <f t="shared" si="105"/>
        <v>1</v>
      </c>
      <c r="AA140" s="119">
        <f t="shared" si="105"/>
        <v>1</v>
      </c>
    </row>
    <row r="141" spans="1:27" ht="18.75" customHeight="1">
      <c r="A141" s="55" t="s">
        <v>14</v>
      </c>
      <c r="B141" s="17">
        <v>0</v>
      </c>
      <c r="C141" s="17">
        <v>1</v>
      </c>
      <c r="D141" s="5">
        <v>1</v>
      </c>
      <c r="E141" s="5"/>
      <c r="F141" s="5"/>
      <c r="G141" s="5"/>
      <c r="H141" s="5"/>
      <c r="I141" s="77">
        <v>0</v>
      </c>
      <c r="J141" s="25">
        <v>0</v>
      </c>
      <c r="K141" s="17">
        <v>0</v>
      </c>
      <c r="L141" s="26" t="s">
        <v>31</v>
      </c>
      <c r="M141" s="26" t="s">
        <v>31</v>
      </c>
      <c r="N141" s="26" t="s">
        <v>31</v>
      </c>
      <c r="O141" s="26" t="s">
        <v>31</v>
      </c>
      <c r="P141" s="26" t="s">
        <v>31</v>
      </c>
      <c r="Q141" s="26" t="s">
        <v>31</v>
      </c>
      <c r="R141" s="26" t="s">
        <v>31</v>
      </c>
      <c r="S141" s="26"/>
      <c r="T141" s="26" t="s">
        <v>31</v>
      </c>
      <c r="U141" s="126"/>
      <c r="V141" s="26" t="s">
        <v>31</v>
      </c>
      <c r="W141" s="26" t="s">
        <v>31</v>
      </c>
      <c r="X141" s="43">
        <v>0.6</v>
      </c>
      <c r="Y141" s="65" t="e">
        <f t="shared" si="104"/>
        <v>#DIV/0!</v>
      </c>
      <c r="Z141" s="119">
        <f t="shared" si="105"/>
        <v>1</v>
      </c>
      <c r="AA141" s="119" t="e">
        <f t="shared" si="105"/>
        <v>#DIV/0!</v>
      </c>
    </row>
    <row r="142" spans="1:27" ht="18.75" customHeight="1">
      <c r="A142" s="56" t="s">
        <v>15</v>
      </c>
      <c r="B142" s="18">
        <v>2</v>
      </c>
      <c r="C142" s="18">
        <v>1</v>
      </c>
      <c r="D142" s="7">
        <v>1</v>
      </c>
      <c r="E142" s="7">
        <v>1</v>
      </c>
      <c r="F142" s="7"/>
      <c r="G142" s="7"/>
      <c r="H142" s="7"/>
      <c r="I142" s="78">
        <v>2</v>
      </c>
      <c r="J142" s="40">
        <v>1</v>
      </c>
      <c r="K142" s="18">
        <v>0</v>
      </c>
      <c r="L142" s="26" t="s">
        <v>31</v>
      </c>
      <c r="M142" s="26" t="s">
        <v>31</v>
      </c>
      <c r="N142" s="26" t="s">
        <v>31</v>
      </c>
      <c r="O142" s="26" t="s">
        <v>31</v>
      </c>
      <c r="P142" s="26" t="s">
        <v>31</v>
      </c>
      <c r="Q142" s="26" t="s">
        <v>31</v>
      </c>
      <c r="R142" s="26" t="s">
        <v>31</v>
      </c>
      <c r="S142" s="26"/>
      <c r="T142" s="26" t="s">
        <v>31</v>
      </c>
      <c r="U142" s="127"/>
      <c r="V142" s="26" t="s">
        <v>31</v>
      </c>
      <c r="W142" s="26" t="s">
        <v>31</v>
      </c>
      <c r="X142" s="45">
        <v>1</v>
      </c>
      <c r="Y142" s="65" t="e">
        <f t="shared" si="104"/>
        <v>#VALUE!</v>
      </c>
      <c r="Z142" s="119">
        <f t="shared" si="105"/>
        <v>1</v>
      </c>
      <c r="AA142" s="119">
        <f t="shared" si="105"/>
        <v>1</v>
      </c>
    </row>
    <row r="143" spans="1:27" ht="18.75" customHeight="1">
      <c r="A143" s="32" t="s">
        <v>8</v>
      </c>
      <c r="B143" s="9">
        <f>SUM(B136:B142)</f>
        <v>94</v>
      </c>
      <c r="C143" s="9">
        <f>SUM(C136:C142)</f>
        <v>94</v>
      </c>
      <c r="D143" s="9">
        <f>SUM(D136:D142)</f>
        <v>76</v>
      </c>
      <c r="E143" s="9">
        <f>SUM(E136:E142)</f>
        <v>81</v>
      </c>
      <c r="F143" s="9"/>
      <c r="G143" s="9"/>
      <c r="H143" s="9"/>
      <c r="I143" s="79">
        <f>SUM(I136:I142)</f>
        <v>100</v>
      </c>
      <c r="J143" s="23">
        <f>SUM(J136:J142)</f>
        <v>79</v>
      </c>
      <c r="K143" s="9">
        <f>SUM(K136:K142)</f>
        <v>2</v>
      </c>
      <c r="L143" s="28">
        <f>(I143-B143)/B143</f>
        <v>0.06382978723404255</v>
      </c>
      <c r="M143" s="28">
        <f>(J143-D143)/D143</f>
        <v>0.039473684210526314</v>
      </c>
      <c r="N143" s="29">
        <f>K143/J143*100</f>
        <v>2.5316455696202533</v>
      </c>
      <c r="O143" s="23">
        <f>SUM(O136:O142)</f>
        <v>92.68974358974359</v>
      </c>
      <c r="P143" s="29">
        <f>(E143/C143)*100</f>
        <v>86.17021276595744</v>
      </c>
      <c r="Q143" s="23">
        <f>SUM(Q136:Q142)</f>
        <v>82.08589743589744</v>
      </c>
      <c r="R143" s="23">
        <f>SUM(R136:R142)</f>
        <v>82.08589743589744</v>
      </c>
      <c r="S143" s="23">
        <f>SUM(S136:S142)</f>
        <v>3.333333333333333</v>
      </c>
      <c r="T143" s="23">
        <f>SUM(T136:T142)</f>
        <v>3.333333333333333</v>
      </c>
      <c r="U143" s="23">
        <f>SUM(U136:U142)</f>
        <v>2.147192115384615</v>
      </c>
      <c r="V143" s="47">
        <v>0.5219594594594594</v>
      </c>
      <c r="W143" s="48">
        <f>SUM(W136:W142)</f>
        <v>4</v>
      </c>
      <c r="X143" s="47">
        <v>0.5219594594594594</v>
      </c>
      <c r="Y143" s="69">
        <f t="shared" si="104"/>
        <v>3.301797149349309</v>
      </c>
      <c r="Z143" s="116">
        <f t="shared" si="105"/>
        <v>1</v>
      </c>
      <c r="AA143" s="116">
        <f t="shared" si="105"/>
        <v>1</v>
      </c>
    </row>
    <row r="144" spans="1:27" ht="18.75" customHeight="1">
      <c r="A144" s="33"/>
      <c r="B144" s="19"/>
      <c r="C144" s="19"/>
      <c r="D144" s="10"/>
      <c r="E144" s="10"/>
      <c r="F144" s="10"/>
      <c r="G144" s="10"/>
      <c r="H144" s="10"/>
      <c r="I144" s="80"/>
      <c r="J144" s="19"/>
      <c r="K144" s="19"/>
      <c r="L144" s="11"/>
      <c r="M144" s="11"/>
      <c r="N144" s="10"/>
      <c r="O144" s="19"/>
      <c r="P144" s="11"/>
      <c r="Q144" s="19"/>
      <c r="R144" s="19"/>
      <c r="S144" s="19"/>
      <c r="T144" s="19"/>
      <c r="U144" s="123"/>
      <c r="V144" s="49"/>
      <c r="W144" s="49"/>
      <c r="X144" s="49"/>
      <c r="Y144" s="49"/>
      <c r="Z144" s="120"/>
      <c r="AA144" s="120"/>
    </row>
    <row r="145" spans="1:27" ht="18.75" customHeight="1">
      <c r="A145" s="31" t="s">
        <v>16</v>
      </c>
      <c r="B145" s="3">
        <v>60</v>
      </c>
      <c r="C145" s="3">
        <v>44</v>
      </c>
      <c r="D145" s="3">
        <v>26</v>
      </c>
      <c r="E145" s="3">
        <v>21</v>
      </c>
      <c r="F145" s="3"/>
      <c r="G145" s="3"/>
      <c r="H145" s="3"/>
      <c r="I145" s="76">
        <v>62</v>
      </c>
      <c r="J145" s="24">
        <v>28</v>
      </c>
      <c r="K145" s="3">
        <v>2</v>
      </c>
      <c r="L145" s="21">
        <f>(I145-B145)/B145</f>
        <v>0.03333333333333333</v>
      </c>
      <c r="M145" s="21">
        <f>(J145-D145)/D145</f>
        <v>0.07692307692307693</v>
      </c>
      <c r="N145" s="4">
        <f aca="true" t="shared" si="106" ref="N145:N153">K145/J145*100</f>
        <v>7.142857142857142</v>
      </c>
      <c r="O145" s="16">
        <f>C145*(1+L145)</f>
        <v>45.46666666666667</v>
      </c>
      <c r="P145" s="4">
        <f>(E145/C145)*100</f>
        <v>47.72727272727273</v>
      </c>
      <c r="Q145" s="17">
        <f>E145*(1+L145)</f>
        <v>21.700000000000003</v>
      </c>
      <c r="R145" s="16">
        <f>O145/100*P145</f>
        <v>21.7</v>
      </c>
      <c r="S145" s="16">
        <f>Q145/100*N145</f>
        <v>1.55</v>
      </c>
      <c r="T145" s="16">
        <f>R145/100*N145</f>
        <v>1.5499999999999998</v>
      </c>
      <c r="U145" s="125">
        <f>R145/100*(N145-N$323)</f>
        <v>1.2364349999999997</v>
      </c>
      <c r="V145" s="41">
        <f>D145/B145</f>
        <v>0.43333333333333335</v>
      </c>
      <c r="W145" s="65">
        <f>+(((((I145/B145)*C145)*(J145/I145))*(N145/100)))*((E145/C145)/V145)</f>
        <v>1.6153846153846156</v>
      </c>
      <c r="X145" s="52">
        <v>0.23333333333333334</v>
      </c>
      <c r="Y145" s="65">
        <f aca="true" t="shared" si="107" ref="Y145:Y153">+(((((I145/B145)*C145)*(J145/I145))*(N145/100)))*((E145/C145)/X145)</f>
        <v>3</v>
      </c>
      <c r="Z145" s="119">
        <f aca="true" t="shared" si="108" ref="Z145:Z154">D145/(G145+D145)</f>
        <v>1</v>
      </c>
      <c r="AA145" s="119">
        <f aca="true" t="shared" si="109" ref="AA145:AA154">E145/(H145+E145)</f>
        <v>1</v>
      </c>
    </row>
    <row r="146" spans="1:27" ht="18.75" customHeight="1">
      <c r="A146" s="55" t="s">
        <v>17</v>
      </c>
      <c r="B146" s="5">
        <v>1</v>
      </c>
      <c r="C146" s="5">
        <v>4</v>
      </c>
      <c r="D146" s="5">
        <v>0</v>
      </c>
      <c r="E146" s="5">
        <v>1</v>
      </c>
      <c r="F146" s="5"/>
      <c r="G146" s="5"/>
      <c r="H146" s="5"/>
      <c r="I146" s="77">
        <v>1</v>
      </c>
      <c r="J146" s="25">
        <v>0</v>
      </c>
      <c r="K146" s="5">
        <v>0</v>
      </c>
      <c r="L146" s="26" t="s">
        <v>31</v>
      </c>
      <c r="M146" s="26" t="s">
        <v>31</v>
      </c>
      <c r="N146" s="26" t="s">
        <v>31</v>
      </c>
      <c r="O146" s="26" t="s">
        <v>31</v>
      </c>
      <c r="P146" s="26" t="s">
        <v>31</v>
      </c>
      <c r="Q146" s="26" t="s">
        <v>31</v>
      </c>
      <c r="R146" s="26" t="s">
        <v>31</v>
      </c>
      <c r="S146" s="26"/>
      <c r="T146" s="26" t="s">
        <v>31</v>
      </c>
      <c r="U146" s="126"/>
      <c r="V146" s="26" t="s">
        <v>31</v>
      </c>
      <c r="W146" s="26" t="s">
        <v>31</v>
      </c>
      <c r="X146" s="43">
        <v>0.15625</v>
      </c>
      <c r="Y146" s="65" t="e">
        <f t="shared" si="107"/>
        <v>#VALUE!</v>
      </c>
      <c r="Z146" s="119" t="e">
        <f t="shared" si="108"/>
        <v>#DIV/0!</v>
      </c>
      <c r="AA146" s="119">
        <f t="shared" si="109"/>
        <v>1</v>
      </c>
    </row>
    <row r="147" spans="1:27" ht="18.75" customHeight="1">
      <c r="A147" s="55" t="s">
        <v>18</v>
      </c>
      <c r="B147" s="17">
        <v>13</v>
      </c>
      <c r="C147" s="17">
        <v>27</v>
      </c>
      <c r="D147" s="5">
        <v>5</v>
      </c>
      <c r="E147" s="5">
        <v>11</v>
      </c>
      <c r="F147" s="5"/>
      <c r="G147" s="5"/>
      <c r="H147" s="5"/>
      <c r="I147" s="77">
        <v>13</v>
      </c>
      <c r="J147" s="25">
        <v>5</v>
      </c>
      <c r="K147" s="17">
        <v>2</v>
      </c>
      <c r="L147" s="26" t="s">
        <v>31</v>
      </c>
      <c r="M147" s="26" t="s">
        <v>31</v>
      </c>
      <c r="N147" s="6">
        <f t="shared" si="106"/>
        <v>40</v>
      </c>
      <c r="O147" s="26" t="s">
        <v>31</v>
      </c>
      <c r="P147" s="6">
        <f>(E147/C147)*100</f>
        <v>40.74074074074074</v>
      </c>
      <c r="Q147" s="26" t="s">
        <v>31</v>
      </c>
      <c r="R147" s="26" t="s">
        <v>31</v>
      </c>
      <c r="S147" s="26"/>
      <c r="T147" s="26" t="s">
        <v>31</v>
      </c>
      <c r="U147" s="126"/>
      <c r="V147" s="26" t="s">
        <v>31</v>
      </c>
      <c r="W147" s="26" t="s">
        <v>31</v>
      </c>
      <c r="X147" s="43">
        <v>0.3590462833099579</v>
      </c>
      <c r="Y147" s="65">
        <f t="shared" si="107"/>
        <v>4.713341346153847</v>
      </c>
      <c r="Z147" s="119">
        <f t="shared" si="108"/>
        <v>1</v>
      </c>
      <c r="AA147" s="119">
        <f t="shared" si="109"/>
        <v>1</v>
      </c>
    </row>
    <row r="148" spans="1:27" ht="18.75" customHeight="1">
      <c r="A148" s="55" t="s">
        <v>19</v>
      </c>
      <c r="B148" s="17">
        <v>3</v>
      </c>
      <c r="C148" s="17">
        <v>1</v>
      </c>
      <c r="D148" s="5">
        <v>2</v>
      </c>
      <c r="E148" s="5">
        <v>1</v>
      </c>
      <c r="F148" s="5"/>
      <c r="G148" s="5"/>
      <c r="H148" s="5"/>
      <c r="I148" s="77">
        <v>3</v>
      </c>
      <c r="J148" s="25">
        <v>2</v>
      </c>
      <c r="K148" s="17">
        <v>0</v>
      </c>
      <c r="L148" s="26" t="s">
        <v>31</v>
      </c>
      <c r="M148" s="26" t="s">
        <v>31</v>
      </c>
      <c r="N148" s="6">
        <f t="shared" si="106"/>
        <v>0</v>
      </c>
      <c r="O148" s="26" t="s">
        <v>31</v>
      </c>
      <c r="P148" s="6">
        <f>(E148/C148)*100</f>
        <v>100</v>
      </c>
      <c r="Q148" s="26" t="s">
        <v>31</v>
      </c>
      <c r="R148" s="26" t="s">
        <v>31</v>
      </c>
      <c r="S148" s="26"/>
      <c r="T148" s="26" t="s">
        <v>31</v>
      </c>
      <c r="U148" s="126"/>
      <c r="V148" s="26" t="s">
        <v>31</v>
      </c>
      <c r="W148" s="26" t="s">
        <v>31</v>
      </c>
      <c r="X148" s="43">
        <v>0.5625</v>
      </c>
      <c r="Y148" s="65">
        <f t="shared" si="107"/>
        <v>0</v>
      </c>
      <c r="Z148" s="119">
        <f t="shared" si="108"/>
        <v>1</v>
      </c>
      <c r="AA148" s="119">
        <f t="shared" si="109"/>
        <v>1</v>
      </c>
    </row>
    <row r="149" spans="1:27" ht="18.75" customHeight="1">
      <c r="A149" s="55" t="s">
        <v>20</v>
      </c>
      <c r="B149" s="17">
        <v>1</v>
      </c>
      <c r="C149" s="17"/>
      <c r="D149" s="5">
        <v>1</v>
      </c>
      <c r="E149" s="5"/>
      <c r="F149" s="5"/>
      <c r="G149" s="5"/>
      <c r="H149" s="5"/>
      <c r="I149" s="77">
        <v>1</v>
      </c>
      <c r="J149" s="25">
        <v>1</v>
      </c>
      <c r="K149" s="17">
        <v>0</v>
      </c>
      <c r="L149" s="26" t="s">
        <v>31</v>
      </c>
      <c r="M149" s="26" t="s">
        <v>31</v>
      </c>
      <c r="N149" s="6">
        <f t="shared" si="106"/>
        <v>0</v>
      </c>
      <c r="O149" s="26" t="s">
        <v>31</v>
      </c>
      <c r="P149" s="6" t="e">
        <f>(E149/C149)*100</f>
        <v>#DIV/0!</v>
      </c>
      <c r="Q149" s="26" t="s">
        <v>31</v>
      </c>
      <c r="R149" s="26" t="s">
        <v>31</v>
      </c>
      <c r="S149" s="26"/>
      <c r="T149" s="26" t="s">
        <v>31</v>
      </c>
      <c r="U149" s="126">
        <v>0</v>
      </c>
      <c r="V149" s="26" t="s">
        <v>31</v>
      </c>
      <c r="W149" s="26" t="s">
        <v>31</v>
      </c>
      <c r="X149" s="43">
        <v>0.7804878048780488</v>
      </c>
      <c r="Y149" s="65" t="e">
        <f t="shared" si="107"/>
        <v>#DIV/0!</v>
      </c>
      <c r="Z149" s="119">
        <f t="shared" si="108"/>
        <v>1</v>
      </c>
      <c r="AA149" s="119" t="e">
        <f t="shared" si="109"/>
        <v>#DIV/0!</v>
      </c>
    </row>
    <row r="150" spans="1:27" ht="18.75" customHeight="1">
      <c r="A150" s="55" t="s">
        <v>21</v>
      </c>
      <c r="B150" s="17">
        <v>2</v>
      </c>
      <c r="C150" s="17"/>
      <c r="D150" s="5">
        <v>0</v>
      </c>
      <c r="E150" s="5"/>
      <c r="F150" s="5"/>
      <c r="G150" s="5"/>
      <c r="H150" s="5"/>
      <c r="I150" s="77">
        <v>2</v>
      </c>
      <c r="J150" s="25">
        <v>0</v>
      </c>
      <c r="K150" s="17">
        <v>0</v>
      </c>
      <c r="L150" s="26">
        <f>(I150-B150)/B150</f>
        <v>0</v>
      </c>
      <c r="M150" s="26" t="s">
        <v>31</v>
      </c>
      <c r="N150" s="26" t="s">
        <v>31</v>
      </c>
      <c r="O150" s="26" t="s">
        <v>31</v>
      </c>
      <c r="P150" s="26" t="s">
        <v>31</v>
      </c>
      <c r="Q150" s="26" t="s">
        <v>31</v>
      </c>
      <c r="R150" s="26" t="s">
        <v>31</v>
      </c>
      <c r="S150" s="26"/>
      <c r="T150" s="26" t="s">
        <v>31</v>
      </c>
      <c r="U150" s="126"/>
      <c r="V150" s="26" t="s">
        <v>31</v>
      </c>
      <c r="W150" s="26" t="s">
        <v>31</v>
      </c>
      <c r="X150" s="43">
        <v>0.08695652173913043</v>
      </c>
      <c r="Y150" s="65" t="e">
        <f t="shared" si="107"/>
        <v>#VALUE!</v>
      </c>
      <c r="Z150" s="119" t="e">
        <f t="shared" si="108"/>
        <v>#DIV/0!</v>
      </c>
      <c r="AA150" s="119" t="e">
        <f t="shared" si="109"/>
        <v>#DIV/0!</v>
      </c>
    </row>
    <row r="151" spans="1:27" ht="18.75" customHeight="1">
      <c r="A151" s="55" t="s">
        <v>22</v>
      </c>
      <c r="B151" s="17">
        <v>2</v>
      </c>
      <c r="C151" s="17"/>
      <c r="D151" s="5">
        <v>0</v>
      </c>
      <c r="E151" s="5"/>
      <c r="F151" s="5"/>
      <c r="G151" s="5"/>
      <c r="H151" s="5"/>
      <c r="I151" s="77">
        <v>2</v>
      </c>
      <c r="J151" s="25">
        <v>0</v>
      </c>
      <c r="K151" s="17">
        <v>0</v>
      </c>
      <c r="L151" s="26" t="s">
        <v>31</v>
      </c>
      <c r="M151" s="26" t="s">
        <v>31</v>
      </c>
      <c r="N151" s="26" t="s">
        <v>31</v>
      </c>
      <c r="O151" s="26" t="s">
        <v>31</v>
      </c>
      <c r="P151" s="26" t="s">
        <v>31</v>
      </c>
      <c r="Q151" s="26" t="s">
        <v>31</v>
      </c>
      <c r="R151" s="26" t="s">
        <v>31</v>
      </c>
      <c r="S151" s="26"/>
      <c r="T151" s="26" t="s">
        <v>31</v>
      </c>
      <c r="U151" s="126"/>
      <c r="V151" s="26" t="s">
        <v>31</v>
      </c>
      <c r="W151" s="26" t="s">
        <v>31</v>
      </c>
      <c r="X151" s="43">
        <v>0.4166666666666667</v>
      </c>
      <c r="Y151" s="65" t="e">
        <f t="shared" si="107"/>
        <v>#VALUE!</v>
      </c>
      <c r="Z151" s="119" t="e">
        <f t="shared" si="108"/>
        <v>#DIV/0!</v>
      </c>
      <c r="AA151" s="119" t="e">
        <f t="shared" si="109"/>
        <v>#DIV/0!</v>
      </c>
    </row>
    <row r="152" spans="1:27" ht="18.75" customHeight="1">
      <c r="A152" s="55" t="s">
        <v>23</v>
      </c>
      <c r="B152" s="17">
        <v>18</v>
      </c>
      <c r="C152" s="17">
        <v>15</v>
      </c>
      <c r="D152" s="17">
        <v>5</v>
      </c>
      <c r="E152" s="17">
        <v>5</v>
      </c>
      <c r="F152" s="17"/>
      <c r="G152" s="17"/>
      <c r="H152" s="17"/>
      <c r="I152" s="77">
        <v>19</v>
      </c>
      <c r="J152" s="25">
        <v>5</v>
      </c>
      <c r="K152" s="17">
        <v>1</v>
      </c>
      <c r="L152" s="26">
        <f>(I152-B152)/B152</f>
        <v>0.05555555555555555</v>
      </c>
      <c r="M152" s="26">
        <f>(J152-D152)/D152</f>
        <v>0</v>
      </c>
      <c r="N152" s="6">
        <f t="shared" si="106"/>
        <v>20</v>
      </c>
      <c r="O152" s="17">
        <f>C152*(1+L152)</f>
        <v>15.833333333333334</v>
      </c>
      <c r="P152" s="6">
        <f>(E152/C152)*100</f>
        <v>33.33333333333333</v>
      </c>
      <c r="Q152" s="17">
        <f>E152*(1+L152)</f>
        <v>5.277777777777778</v>
      </c>
      <c r="R152" s="17">
        <f>O152/100*P152</f>
        <v>5.277777777777777</v>
      </c>
      <c r="S152" s="17">
        <f>Q152/100*N152</f>
        <v>1.0555555555555556</v>
      </c>
      <c r="T152" s="17">
        <f>R152/100*N152</f>
        <v>1.0555555555555554</v>
      </c>
      <c r="U152" s="126">
        <f>R152/100*(N152-N$323)</f>
        <v>0.9792916666666666</v>
      </c>
      <c r="V152" s="51">
        <f>D152/B152</f>
        <v>0.2777777777777778</v>
      </c>
      <c r="W152" s="65">
        <f>+(((((I152/B152)*C152)*(J152/I152))*(N152/100)))*((E152/C152)/V152)</f>
        <v>1.0000000000000002</v>
      </c>
      <c r="X152" s="43">
        <v>0.5</v>
      </c>
      <c r="Y152" s="65">
        <f t="shared" si="107"/>
        <v>0.5555555555555556</v>
      </c>
      <c r="Z152" s="119">
        <f t="shared" si="108"/>
        <v>1</v>
      </c>
      <c r="AA152" s="119">
        <f t="shared" si="109"/>
        <v>1</v>
      </c>
    </row>
    <row r="153" spans="1:27" ht="18.75" customHeight="1">
      <c r="A153" s="56" t="s">
        <v>24</v>
      </c>
      <c r="B153" s="18">
        <v>5</v>
      </c>
      <c r="C153" s="18">
        <v>4</v>
      </c>
      <c r="D153" s="18">
        <v>4</v>
      </c>
      <c r="E153" s="18">
        <v>4</v>
      </c>
      <c r="F153" s="18"/>
      <c r="G153" s="18"/>
      <c r="H153" s="18"/>
      <c r="I153" s="78">
        <v>5</v>
      </c>
      <c r="J153" s="40">
        <v>4</v>
      </c>
      <c r="K153" s="18">
        <v>0</v>
      </c>
      <c r="L153" s="27">
        <f>(I153-B153)/B153</f>
        <v>0</v>
      </c>
      <c r="M153" s="27">
        <f>(J153-D153)/D153</f>
        <v>0</v>
      </c>
      <c r="N153" s="8">
        <f t="shared" si="106"/>
        <v>0</v>
      </c>
      <c r="O153" s="18">
        <f>C153*(1+L153)</f>
        <v>4</v>
      </c>
      <c r="P153" s="8">
        <f>(E153/C153)*100</f>
        <v>100</v>
      </c>
      <c r="Q153" s="18">
        <f>E153*(1+L153)</f>
        <v>4</v>
      </c>
      <c r="R153" s="18">
        <f>O153/100*P153</f>
        <v>4</v>
      </c>
      <c r="S153" s="18">
        <f>Q153/100*N153</f>
        <v>0</v>
      </c>
      <c r="T153" s="18">
        <f>R153/100*N153</f>
        <v>0</v>
      </c>
      <c r="U153" s="127">
        <f>R153/100*(N153-N$323)</f>
        <v>-0.0578</v>
      </c>
      <c r="V153" s="66">
        <f>D153/B153</f>
        <v>0.8</v>
      </c>
      <c r="W153" s="65">
        <f>+(((((I153/B153)*C153)*(J153/I153))*(N153/100)))*((E153/C153)/V153)</f>
        <v>0</v>
      </c>
      <c r="X153" s="45">
        <v>0.041044776119402986</v>
      </c>
      <c r="Y153" s="65">
        <f t="shared" si="107"/>
        <v>0</v>
      </c>
      <c r="Z153" s="119">
        <f t="shared" si="108"/>
        <v>1</v>
      </c>
      <c r="AA153" s="119">
        <f t="shared" si="109"/>
        <v>1</v>
      </c>
    </row>
    <row r="154" spans="1:27" ht="18.75" customHeight="1">
      <c r="A154" s="32" t="s">
        <v>8</v>
      </c>
      <c r="B154" s="9">
        <f>SUM(B145:B153)</f>
        <v>105</v>
      </c>
      <c r="C154" s="9">
        <f>SUM(C145:C153)</f>
        <v>95</v>
      </c>
      <c r="D154" s="9">
        <f>SUM(D145:D153)</f>
        <v>43</v>
      </c>
      <c r="E154" s="9">
        <f>SUM(E145:E153)</f>
        <v>43</v>
      </c>
      <c r="F154" s="9"/>
      <c r="G154" s="9"/>
      <c r="H154" s="9"/>
      <c r="I154" s="79">
        <f>SUM(I145:I153)</f>
        <v>108</v>
      </c>
      <c r="J154" s="23">
        <f>SUM(J145:J153)</f>
        <v>45</v>
      </c>
      <c r="K154" s="9">
        <f>SUM(K145:K153)</f>
        <v>5</v>
      </c>
      <c r="L154" s="28">
        <f>(I154-B154)/I154</f>
        <v>0.027777777777777776</v>
      </c>
      <c r="M154" s="28">
        <f>(J154-D154)/D154</f>
        <v>0.046511627906976744</v>
      </c>
      <c r="N154" s="29">
        <f>K154/J154*100</f>
        <v>11.11111111111111</v>
      </c>
      <c r="O154" s="23">
        <f>SUM(O145:O153)</f>
        <v>65.30000000000001</v>
      </c>
      <c r="P154" s="29">
        <f>(E154/C154)*100</f>
        <v>45.26315789473684</v>
      </c>
      <c r="Q154" s="23">
        <f>SUM(Q145:Q153)</f>
        <v>30.97777777777778</v>
      </c>
      <c r="R154" s="23">
        <f>SUM(R145:R153)</f>
        <v>30.977777777777774</v>
      </c>
      <c r="S154" s="23">
        <f>SUM(S145:S153)</f>
        <v>2.6055555555555556</v>
      </c>
      <c r="T154" s="23">
        <f>SUM(T145:T153)</f>
        <v>2.605555555555555</v>
      </c>
      <c r="U154" s="23">
        <f>SUM(U145:U153)</f>
        <v>2.1579266666666665</v>
      </c>
      <c r="V154" s="47">
        <v>0.268176835951772</v>
      </c>
      <c r="W154" s="48">
        <f>SUM(W145:W153)</f>
        <v>2.615384615384616</v>
      </c>
      <c r="X154" s="47">
        <v>0.268176835951772</v>
      </c>
      <c r="Y154" s="48" t="e">
        <f>SUM(Y145:Y153)</f>
        <v>#VALUE!</v>
      </c>
      <c r="Z154" s="115">
        <f t="shared" si="108"/>
        <v>1</v>
      </c>
      <c r="AA154" s="115">
        <f t="shared" si="109"/>
        <v>1</v>
      </c>
    </row>
    <row r="155" spans="1:27" ht="18.75" customHeight="1">
      <c r="A155" s="34"/>
      <c r="B155" s="20"/>
      <c r="C155" s="20"/>
      <c r="D155" s="14"/>
      <c r="E155" s="14"/>
      <c r="F155" s="14"/>
      <c r="G155" s="14"/>
      <c r="H155" s="14"/>
      <c r="I155" s="83"/>
      <c r="J155" s="20"/>
      <c r="K155" s="20"/>
      <c r="L155" s="15"/>
      <c r="M155" s="15"/>
      <c r="N155" s="14"/>
      <c r="O155" s="20"/>
      <c r="P155" s="15"/>
      <c r="Q155" s="20"/>
      <c r="R155" s="20"/>
      <c r="S155" s="20"/>
      <c r="T155" s="20"/>
      <c r="U155" s="124"/>
      <c r="V155" s="53"/>
      <c r="W155" s="53"/>
      <c r="X155" s="53"/>
      <c r="Y155" s="53"/>
      <c r="Z155" s="121"/>
      <c r="AA155" s="121"/>
    </row>
    <row r="156" spans="1:27" ht="18.75" customHeight="1" thickBot="1">
      <c r="A156" s="35" t="s">
        <v>25</v>
      </c>
      <c r="B156" s="36">
        <f>B134+B143+B154</f>
        <v>431</v>
      </c>
      <c r="C156" s="36">
        <f>C134+C143+C154</f>
        <v>412</v>
      </c>
      <c r="D156" s="36">
        <f>D134+D143+D154</f>
        <v>267</v>
      </c>
      <c r="E156" s="36">
        <f>E134+E143+E154</f>
        <v>296</v>
      </c>
      <c r="F156" s="36"/>
      <c r="G156" s="36"/>
      <c r="H156" s="36"/>
      <c r="I156" s="79">
        <f>I134+I143+I154</f>
        <v>444</v>
      </c>
      <c r="J156" s="39">
        <f>J134+J143+J154</f>
        <v>275</v>
      </c>
      <c r="K156" s="36">
        <f>K134+K143+K154</f>
        <v>21</v>
      </c>
      <c r="L156" s="37">
        <f>(I156-B156)/I156</f>
        <v>0.02927927927927928</v>
      </c>
      <c r="M156" s="37">
        <f>(J156-D156)/D156</f>
        <v>0.0299625468164794</v>
      </c>
      <c r="N156" s="38">
        <f>K156/J156*100</f>
        <v>7.636363636363637</v>
      </c>
      <c r="O156" s="39">
        <f>O134+O143+O154</f>
        <v>385.4124940141918</v>
      </c>
      <c r="P156" s="38">
        <f>(E156/C156)*100</f>
        <v>71.84466019417476</v>
      </c>
      <c r="Q156" s="39">
        <f>Q134+Q143+Q154</f>
        <v>289.15252637383367</v>
      </c>
      <c r="R156" s="39">
        <f>R134+R143+R154</f>
        <v>289.15252637383367</v>
      </c>
      <c r="S156" s="39">
        <f>S134+S143+S154</f>
        <v>22.832889947672324</v>
      </c>
      <c r="T156" s="39">
        <f>T134+T143+T154</f>
        <v>22.832889947672324</v>
      </c>
      <c r="U156" s="39">
        <f>U134+U143+U154</f>
        <v>18.654635941570426</v>
      </c>
      <c r="V156" s="59">
        <v>0.359449085572364</v>
      </c>
      <c r="W156" s="67">
        <f>W134+W143+W154</f>
        <v>23.529837111358855</v>
      </c>
      <c r="X156" s="59">
        <v>0.359449085572364</v>
      </c>
      <c r="Y156" s="67" t="e">
        <f>Y134+Y143+Y154</f>
        <v>#VALUE!</v>
      </c>
      <c r="Z156" s="114">
        <f>D156/(G156+D156)</f>
        <v>1</v>
      </c>
      <c r="AA156" s="114">
        <f>E156/(H156+E156)</f>
        <v>1</v>
      </c>
    </row>
    <row r="157" ht="15.75">
      <c r="A157" s="1" t="s">
        <v>0</v>
      </c>
    </row>
    <row r="158" ht="15.75">
      <c r="A158" s="1" t="s">
        <v>1</v>
      </c>
    </row>
    <row r="159" ht="15.75">
      <c r="A159" s="1" t="s">
        <v>26</v>
      </c>
    </row>
    <row r="160" ht="15.75">
      <c r="A160" s="1"/>
    </row>
    <row r="161" ht="15.75">
      <c r="A161" s="1" t="s">
        <v>34</v>
      </c>
    </row>
    <row r="162" ht="2.25" customHeight="1" thickBot="1">
      <c r="A162" s="1"/>
    </row>
    <row r="163" ht="15" customHeight="1" hidden="1">
      <c r="A163" s="30" t="s">
        <v>27</v>
      </c>
    </row>
    <row r="164" spans="1:27" ht="12.75" customHeight="1">
      <c r="A164" s="308" t="s">
        <v>2</v>
      </c>
      <c r="B164" s="311" t="s">
        <v>96</v>
      </c>
      <c r="C164" s="311"/>
      <c r="D164" s="282" t="s">
        <v>97</v>
      </c>
      <c r="E164" s="282" t="s">
        <v>94</v>
      </c>
      <c r="F164" s="282"/>
      <c r="G164" s="282" t="s">
        <v>75</v>
      </c>
      <c r="H164" s="282" t="s">
        <v>76</v>
      </c>
      <c r="I164" s="305" t="s">
        <v>41</v>
      </c>
      <c r="J164" s="305" t="s">
        <v>42</v>
      </c>
      <c r="K164" s="282" t="s">
        <v>43</v>
      </c>
      <c r="L164" s="276" t="s">
        <v>44</v>
      </c>
      <c r="M164" s="276" t="s">
        <v>47</v>
      </c>
      <c r="N164" s="282" t="s">
        <v>28</v>
      </c>
      <c r="O164" s="279" t="s">
        <v>49</v>
      </c>
      <c r="P164" s="285" t="s">
        <v>53</v>
      </c>
      <c r="Q164" s="279" t="s">
        <v>48</v>
      </c>
      <c r="R164" s="279" t="s">
        <v>55</v>
      </c>
      <c r="S164" s="279" t="s">
        <v>50</v>
      </c>
      <c r="T164" s="279" t="s">
        <v>51</v>
      </c>
      <c r="U164" s="279" t="s">
        <v>59</v>
      </c>
      <c r="V164" s="318" t="s">
        <v>52</v>
      </c>
      <c r="W164" s="318" t="s">
        <v>40</v>
      </c>
      <c r="X164" s="318" t="s">
        <v>38</v>
      </c>
      <c r="Y164" s="318" t="s">
        <v>39</v>
      </c>
      <c r="Z164" s="316" t="s">
        <v>46</v>
      </c>
      <c r="AA164" s="316" t="s">
        <v>46</v>
      </c>
    </row>
    <row r="165" spans="1:27" ht="12.75">
      <c r="A165" s="309"/>
      <c r="B165" s="312"/>
      <c r="C165" s="312"/>
      <c r="D165" s="283"/>
      <c r="E165" s="283"/>
      <c r="F165" s="283"/>
      <c r="G165" s="314"/>
      <c r="H165" s="314"/>
      <c r="I165" s="306"/>
      <c r="J165" s="306"/>
      <c r="K165" s="283"/>
      <c r="L165" s="277"/>
      <c r="M165" s="277"/>
      <c r="N165" s="283"/>
      <c r="O165" s="280"/>
      <c r="P165" s="286"/>
      <c r="Q165" s="280"/>
      <c r="R165" s="280"/>
      <c r="S165" s="280"/>
      <c r="T165" s="280"/>
      <c r="U165" s="280"/>
      <c r="V165" s="319"/>
      <c r="W165" s="319"/>
      <c r="X165" s="319"/>
      <c r="Y165" s="319"/>
      <c r="Z165" s="317"/>
      <c r="AA165" s="317"/>
    </row>
    <row r="166" spans="1:27" ht="12.75">
      <c r="A166" s="309"/>
      <c r="B166" s="312"/>
      <c r="C166" s="312"/>
      <c r="D166" s="283"/>
      <c r="E166" s="283"/>
      <c r="F166" s="283"/>
      <c r="G166" s="314"/>
      <c r="H166" s="314"/>
      <c r="I166" s="306"/>
      <c r="J166" s="306"/>
      <c r="K166" s="283"/>
      <c r="L166" s="277"/>
      <c r="M166" s="277"/>
      <c r="N166" s="283"/>
      <c r="O166" s="280"/>
      <c r="P166" s="286"/>
      <c r="Q166" s="280"/>
      <c r="R166" s="280"/>
      <c r="S166" s="280"/>
      <c r="T166" s="280"/>
      <c r="U166" s="280"/>
      <c r="V166" s="319"/>
      <c r="W166" s="319"/>
      <c r="X166" s="319"/>
      <c r="Y166" s="319"/>
      <c r="Z166" s="317"/>
      <c r="AA166" s="317"/>
    </row>
    <row r="167" spans="1:27" ht="139.5" customHeight="1">
      <c r="A167" s="310"/>
      <c r="B167" s="313"/>
      <c r="C167" s="313"/>
      <c r="D167" s="284"/>
      <c r="E167" s="284"/>
      <c r="F167" s="284"/>
      <c r="G167" s="315"/>
      <c r="H167" s="315"/>
      <c r="I167" s="307"/>
      <c r="J167" s="307"/>
      <c r="K167" s="284"/>
      <c r="L167" s="278"/>
      <c r="M167" s="278"/>
      <c r="N167" s="284"/>
      <c r="O167" s="281"/>
      <c r="P167" s="287"/>
      <c r="Q167" s="281"/>
      <c r="R167" s="281"/>
      <c r="S167" s="281"/>
      <c r="T167" s="281"/>
      <c r="U167" s="281"/>
      <c r="V167" s="320"/>
      <c r="W167" s="319"/>
      <c r="X167" s="319"/>
      <c r="Y167" s="319"/>
      <c r="Z167" s="317"/>
      <c r="AA167" s="317"/>
    </row>
    <row r="168" spans="1:27" ht="18.75" customHeight="1">
      <c r="A168" s="31" t="s">
        <v>3</v>
      </c>
      <c r="B168" s="16">
        <v>1</v>
      </c>
      <c r="C168" s="192">
        <v>3</v>
      </c>
      <c r="D168" s="3">
        <v>0</v>
      </c>
      <c r="E168" s="3">
        <v>1</v>
      </c>
      <c r="F168" s="3"/>
      <c r="G168" s="3"/>
      <c r="H168" s="3"/>
      <c r="I168" s="76">
        <v>1</v>
      </c>
      <c r="J168" s="24">
        <v>0</v>
      </c>
      <c r="K168" s="16">
        <v>1</v>
      </c>
      <c r="L168" s="21">
        <f aca="true" t="shared" si="110" ref="L168:L173">(I168-B168)/B168</f>
        <v>0</v>
      </c>
      <c r="M168" s="21" t="e">
        <f aca="true" t="shared" si="111" ref="M168:M173">(J168-D168)/D168</f>
        <v>#DIV/0!</v>
      </c>
      <c r="N168" s="4" t="e">
        <f aca="true" t="shared" si="112" ref="N168:N173">K168/J168*100</f>
        <v>#DIV/0!</v>
      </c>
      <c r="O168" s="16">
        <f>C168*(1+L168)</f>
        <v>3</v>
      </c>
      <c r="P168" s="4">
        <f aca="true" t="shared" si="113" ref="P168:P173">(E168/C168)*100</f>
        <v>33.33333333333333</v>
      </c>
      <c r="Q168" s="16">
        <f>E168*(1+L168)</f>
        <v>1</v>
      </c>
      <c r="R168" s="16">
        <f>O168/100*P168</f>
        <v>0.9999999999999998</v>
      </c>
      <c r="S168" s="26"/>
      <c r="T168" s="26" t="s">
        <v>31</v>
      </c>
      <c r="U168" s="16"/>
      <c r="V168" s="41">
        <f aca="true" t="shared" si="114" ref="V168:V173">D168/B168</f>
        <v>0</v>
      </c>
      <c r="W168" s="68" t="s">
        <v>31</v>
      </c>
      <c r="X168" s="41">
        <v>0.29508196721311475</v>
      </c>
      <c r="Y168" s="68" t="e">
        <f>+(((((I168/B168)*C168)*(J168/I168))*(N168/100)))*((E168/C168)/X168)</f>
        <v>#DIV/0!</v>
      </c>
      <c r="Z168" s="118" t="e">
        <f aca="true" t="shared" si="115" ref="Z168:AA173">D168/(G168+D168)</f>
        <v>#DIV/0!</v>
      </c>
      <c r="AA168" s="118">
        <f t="shared" si="115"/>
        <v>1</v>
      </c>
    </row>
    <row r="169" spans="1:27" ht="18.75" customHeight="1">
      <c r="A169" s="55" t="s">
        <v>4</v>
      </c>
      <c r="B169" s="5">
        <v>3</v>
      </c>
      <c r="C169" s="193">
        <v>2</v>
      </c>
      <c r="D169" s="5">
        <v>2</v>
      </c>
      <c r="E169" s="5">
        <v>2</v>
      </c>
      <c r="F169" s="5"/>
      <c r="G169" s="5"/>
      <c r="H169" s="5"/>
      <c r="I169" s="77">
        <v>3</v>
      </c>
      <c r="J169" s="25">
        <v>2</v>
      </c>
      <c r="K169" s="5">
        <v>0</v>
      </c>
      <c r="L169" s="26">
        <f t="shared" si="110"/>
        <v>0</v>
      </c>
      <c r="M169" s="26">
        <f t="shared" si="111"/>
        <v>0</v>
      </c>
      <c r="N169" s="6">
        <f t="shared" si="112"/>
        <v>0</v>
      </c>
      <c r="O169" s="17">
        <f>C169*(1+L169)</f>
        <v>2</v>
      </c>
      <c r="P169" s="6">
        <f t="shared" si="113"/>
        <v>100</v>
      </c>
      <c r="Q169" s="17">
        <f>E169*(1+L169)</f>
        <v>2</v>
      </c>
      <c r="R169" s="16">
        <f>O169/100*P169</f>
        <v>2</v>
      </c>
      <c r="S169" s="17">
        <f>Q169/100*N169</f>
        <v>0</v>
      </c>
      <c r="T169" s="17">
        <f>R169/100*N169</f>
        <v>0</v>
      </c>
      <c r="U169" s="126">
        <f>R169/100*(N169-N$323)</f>
        <v>-0.0289</v>
      </c>
      <c r="V169" s="51">
        <f t="shared" si="114"/>
        <v>0.6666666666666666</v>
      </c>
      <c r="W169" s="65">
        <f>+(((((I169/B169)*C169)*(J169/I169))*(N169/100)))*((E169/C169)/V169)</f>
        <v>0</v>
      </c>
      <c r="X169" s="43">
        <v>0.5172413793103449</v>
      </c>
      <c r="Y169" s="65">
        <f>+(((((I169/B169)*C169)*(J169/I169))*(N169/100)))*((E169/C169)/X169)</f>
        <v>0</v>
      </c>
      <c r="Z169" s="119">
        <f t="shared" si="115"/>
        <v>1</v>
      </c>
      <c r="AA169" s="119">
        <f t="shared" si="115"/>
        <v>1</v>
      </c>
    </row>
    <row r="170" spans="1:27" ht="18.75" customHeight="1">
      <c r="A170" s="55" t="s">
        <v>5</v>
      </c>
      <c r="B170" s="84">
        <v>6</v>
      </c>
      <c r="C170" s="193">
        <v>8</v>
      </c>
      <c r="D170" s="5">
        <v>6</v>
      </c>
      <c r="E170" s="5">
        <v>5</v>
      </c>
      <c r="F170" s="5"/>
      <c r="G170" s="5"/>
      <c r="H170" s="5"/>
      <c r="I170" s="77">
        <v>7</v>
      </c>
      <c r="J170" s="25">
        <v>7</v>
      </c>
      <c r="K170" s="17">
        <v>1</v>
      </c>
      <c r="L170" s="26">
        <f t="shared" si="110"/>
        <v>0.16666666666666666</v>
      </c>
      <c r="M170" s="26">
        <f t="shared" si="111"/>
        <v>0.16666666666666666</v>
      </c>
      <c r="N170" s="6">
        <f t="shared" si="112"/>
        <v>14.285714285714285</v>
      </c>
      <c r="O170" s="17">
        <f>C170*(1+L170)</f>
        <v>9.333333333333334</v>
      </c>
      <c r="P170" s="6">
        <f t="shared" si="113"/>
        <v>62.5</v>
      </c>
      <c r="Q170" s="17">
        <f>E170*(1+L170)</f>
        <v>5.833333333333334</v>
      </c>
      <c r="R170" s="17">
        <f>O170/100*P170</f>
        <v>5.833333333333334</v>
      </c>
      <c r="S170" s="17">
        <f>Q170/100*N170</f>
        <v>0.8333333333333334</v>
      </c>
      <c r="T170" s="17">
        <f>R170/100*N170</f>
        <v>0.8333333333333334</v>
      </c>
      <c r="U170" s="126">
        <f>R170/100*(N170-N$323)</f>
        <v>0.7490416666666667</v>
      </c>
      <c r="V170" s="51">
        <f t="shared" si="114"/>
        <v>1</v>
      </c>
      <c r="W170" s="65">
        <f>+(((((I170/B170)*C170)*(J170/I170))*(N170/100)))*((E170/C170)/V170)</f>
        <v>0.8333333333333333</v>
      </c>
      <c r="X170" s="43">
        <v>0.6313131313131313</v>
      </c>
      <c r="Y170" s="65">
        <f>+(((((I170/B170)*C170)*(J170/I170))*(N170/100)))*((E170/C170)/X170)</f>
        <v>1.32</v>
      </c>
      <c r="Z170" s="119">
        <f t="shared" si="115"/>
        <v>1</v>
      </c>
      <c r="AA170" s="119">
        <f t="shared" si="115"/>
        <v>1</v>
      </c>
    </row>
    <row r="171" spans="1:27" ht="18.75" customHeight="1">
      <c r="A171" s="55" t="s">
        <v>6</v>
      </c>
      <c r="B171" s="17">
        <v>12</v>
      </c>
      <c r="C171" s="193">
        <v>9</v>
      </c>
      <c r="D171" s="5">
        <v>5</v>
      </c>
      <c r="E171" s="5">
        <v>4</v>
      </c>
      <c r="F171" s="5"/>
      <c r="G171" s="5"/>
      <c r="H171" s="5"/>
      <c r="I171" s="77">
        <v>14</v>
      </c>
      <c r="J171" s="25">
        <v>5</v>
      </c>
      <c r="K171" s="17">
        <v>0</v>
      </c>
      <c r="L171" s="26">
        <f t="shared" si="110"/>
        <v>0.16666666666666666</v>
      </c>
      <c r="M171" s="26">
        <f t="shared" si="111"/>
        <v>0</v>
      </c>
      <c r="N171" s="6">
        <f t="shared" si="112"/>
        <v>0</v>
      </c>
      <c r="O171" s="17">
        <f>C171*(1+L171)</f>
        <v>10.5</v>
      </c>
      <c r="P171" s="6">
        <f t="shared" si="113"/>
        <v>44.44444444444444</v>
      </c>
      <c r="Q171" s="17">
        <f>E171*(1+L171)</f>
        <v>4.666666666666667</v>
      </c>
      <c r="R171" s="17">
        <f>O171/100*P171</f>
        <v>4.666666666666666</v>
      </c>
      <c r="S171" s="17">
        <f>Q171/100*N171</f>
        <v>0</v>
      </c>
      <c r="T171" s="17">
        <f>R171/100*N171</f>
        <v>0</v>
      </c>
      <c r="U171" s="126">
        <f>R171/100*(N171-N$323)</f>
        <v>-0.06743333333333332</v>
      </c>
      <c r="V171" s="51">
        <f t="shared" si="114"/>
        <v>0.4166666666666667</v>
      </c>
      <c r="W171" s="65">
        <f>+(((((I171/B171)*C171)*(J171/I171))*(N171/100)))*((E171/C171)/V171)</f>
        <v>0</v>
      </c>
      <c r="X171" s="43">
        <v>0.30809399477806787</v>
      </c>
      <c r="Y171" s="65">
        <f>+(((((I171/B171)*C171)*(J171/I171))*(N171/100)))*((E171/C171)/X171)</f>
        <v>0</v>
      </c>
      <c r="Z171" s="119">
        <f t="shared" si="115"/>
        <v>1</v>
      </c>
      <c r="AA171" s="119">
        <f t="shared" si="115"/>
        <v>1</v>
      </c>
    </row>
    <row r="172" spans="1:27" ht="18.75" customHeight="1">
      <c r="A172" s="56" t="s">
        <v>7</v>
      </c>
      <c r="B172" s="18">
        <v>7</v>
      </c>
      <c r="C172" s="194">
        <v>16</v>
      </c>
      <c r="D172" s="7">
        <v>5</v>
      </c>
      <c r="E172" s="7">
        <v>12</v>
      </c>
      <c r="F172" s="7"/>
      <c r="G172" s="7"/>
      <c r="H172" s="7"/>
      <c r="I172" s="78">
        <v>7</v>
      </c>
      <c r="J172" s="40">
        <v>5</v>
      </c>
      <c r="K172" s="18">
        <v>0</v>
      </c>
      <c r="L172" s="27">
        <f t="shared" si="110"/>
        <v>0</v>
      </c>
      <c r="M172" s="27">
        <f t="shared" si="111"/>
        <v>0</v>
      </c>
      <c r="N172" s="8">
        <f t="shared" si="112"/>
        <v>0</v>
      </c>
      <c r="O172" s="18">
        <f>C172*(1+L172)</f>
        <v>16</v>
      </c>
      <c r="P172" s="8">
        <f t="shared" si="113"/>
        <v>75</v>
      </c>
      <c r="Q172" s="18">
        <f>E172*(1+L172)</f>
        <v>12</v>
      </c>
      <c r="R172" s="18">
        <f>O172/100*P172</f>
        <v>12</v>
      </c>
      <c r="S172" s="18">
        <f>Q172/100*N172</f>
        <v>0</v>
      </c>
      <c r="T172" s="18">
        <f>R172/100*N172</f>
        <v>0</v>
      </c>
      <c r="U172" s="131">
        <f>R172/100*(N172-N$323)</f>
        <v>-0.17339999999999997</v>
      </c>
      <c r="V172" s="51">
        <f t="shared" si="114"/>
        <v>0.7142857142857143</v>
      </c>
      <c r="W172" s="65" t="s">
        <v>31</v>
      </c>
      <c r="X172" s="43">
        <v>0.6820809248554913</v>
      </c>
      <c r="Y172" s="65">
        <f>+(((((I172/B172)*C172)*(J172/I172))*(N172/100)))*((E172/C172)/X172)</f>
        <v>0</v>
      </c>
      <c r="Z172" s="119">
        <f t="shared" si="115"/>
        <v>1</v>
      </c>
      <c r="AA172" s="119">
        <f t="shared" si="115"/>
        <v>1</v>
      </c>
    </row>
    <row r="173" spans="1:27" ht="18.75" customHeight="1">
      <c r="A173" s="32" t="s">
        <v>8</v>
      </c>
      <c r="B173" s="23">
        <f>SUM(B168:B172)</f>
        <v>29</v>
      </c>
      <c r="C173" s="195">
        <f>SUM(C168:C172)</f>
        <v>38</v>
      </c>
      <c r="D173" s="9">
        <f>SUM(D168:D172)</f>
        <v>18</v>
      </c>
      <c r="E173" s="9">
        <f>SUM(E168:E172)</f>
        <v>24</v>
      </c>
      <c r="F173" s="9"/>
      <c r="G173" s="9"/>
      <c r="H173" s="9"/>
      <c r="I173" s="79">
        <f>SUM(I168:I172)</f>
        <v>32</v>
      </c>
      <c r="J173" s="23">
        <f>SUM(J168:J172)</f>
        <v>19</v>
      </c>
      <c r="K173" s="9">
        <f>SUM(K168:K172)</f>
        <v>2</v>
      </c>
      <c r="L173" s="28">
        <f t="shared" si="110"/>
        <v>0.10344827586206896</v>
      </c>
      <c r="M173" s="28">
        <f t="shared" si="111"/>
        <v>0.05555555555555555</v>
      </c>
      <c r="N173" s="29">
        <f t="shared" si="112"/>
        <v>10.526315789473683</v>
      </c>
      <c r="O173" s="23">
        <f>SUM(O168:O172)</f>
        <v>40.833333333333336</v>
      </c>
      <c r="P173" s="29">
        <f t="shared" si="113"/>
        <v>63.1578947368421</v>
      </c>
      <c r="Q173" s="23">
        <f>SUM(Q168:Q172)</f>
        <v>25.5</v>
      </c>
      <c r="R173" s="23">
        <f>SUM(R168:R172)</f>
        <v>25.5</v>
      </c>
      <c r="S173" s="23">
        <f>SUM(S168:S172)</f>
        <v>0.8333333333333334</v>
      </c>
      <c r="T173" s="23">
        <f>SUM(T168:T172)</f>
        <v>0.8333333333333334</v>
      </c>
      <c r="U173" s="23">
        <f>SUM(U168:U172)</f>
        <v>0.47930833333333334</v>
      </c>
      <c r="V173" s="64">
        <f t="shared" si="114"/>
        <v>0.6206896551724138</v>
      </c>
      <c r="W173" s="48">
        <f>SUM(W168:W172)</f>
        <v>0.8333333333333333</v>
      </c>
      <c r="X173" s="47">
        <v>0.4990909090909091</v>
      </c>
      <c r="Y173" s="48" t="e">
        <f>SUM(Y168:Y172)</f>
        <v>#DIV/0!</v>
      </c>
      <c r="Z173" s="115">
        <f t="shared" si="115"/>
        <v>1</v>
      </c>
      <c r="AA173" s="115">
        <f t="shared" si="115"/>
        <v>1</v>
      </c>
    </row>
    <row r="174" spans="1:27" ht="18.75" customHeight="1">
      <c r="A174" s="33"/>
      <c r="B174" s="19"/>
      <c r="C174" s="196"/>
      <c r="D174" s="10"/>
      <c r="E174" s="10"/>
      <c r="F174" s="10"/>
      <c r="G174" s="10"/>
      <c r="H174" s="10"/>
      <c r="I174" s="80"/>
      <c r="J174" s="19"/>
      <c r="K174" s="19"/>
      <c r="L174" s="11"/>
      <c r="M174" s="11"/>
      <c r="N174" s="10"/>
      <c r="O174" s="19"/>
      <c r="P174" s="11"/>
      <c r="Q174" s="19"/>
      <c r="R174" s="19"/>
      <c r="S174" s="19"/>
      <c r="T174" s="19"/>
      <c r="U174" s="123"/>
      <c r="V174" s="49"/>
      <c r="W174" s="49"/>
      <c r="X174" s="49"/>
      <c r="Y174" s="49"/>
      <c r="Z174" s="120"/>
      <c r="AA174" s="120"/>
    </row>
    <row r="175" spans="1:27" ht="18.75" customHeight="1">
      <c r="A175" s="57" t="s">
        <v>9</v>
      </c>
      <c r="B175" s="12">
        <v>3</v>
      </c>
      <c r="C175" s="197">
        <v>3</v>
      </c>
      <c r="D175" s="12">
        <v>3</v>
      </c>
      <c r="E175" s="12">
        <v>2</v>
      </c>
      <c r="F175" s="12"/>
      <c r="G175" s="12"/>
      <c r="H175" s="12"/>
      <c r="I175" s="81">
        <v>3</v>
      </c>
      <c r="J175" s="24">
        <v>3</v>
      </c>
      <c r="K175" s="12">
        <v>1</v>
      </c>
      <c r="L175" s="21">
        <f aca="true" t="shared" si="116" ref="L175:L182">(I175-B175)/B175</f>
        <v>0</v>
      </c>
      <c r="M175" s="21">
        <f aca="true" t="shared" si="117" ref="M175:M182">(J175-D175)/D175</f>
        <v>0</v>
      </c>
      <c r="N175" s="4">
        <f aca="true" t="shared" si="118" ref="N175:N181">K175/J175*100</f>
        <v>33.33333333333333</v>
      </c>
      <c r="O175" s="16">
        <f>C175*(1+L175)</f>
        <v>3</v>
      </c>
      <c r="P175" s="4">
        <f>(E175/C175)*100</f>
        <v>66.66666666666666</v>
      </c>
      <c r="Q175" s="16">
        <f>E175*(1+L175)</f>
        <v>2</v>
      </c>
      <c r="R175" s="16">
        <f>O175/100*P175</f>
        <v>1.9999999999999996</v>
      </c>
      <c r="S175" s="16">
        <f aca="true" t="shared" si="119" ref="S175:S181">Q175/100*N175</f>
        <v>0.6666666666666666</v>
      </c>
      <c r="T175" s="16">
        <f>R175/100*N175</f>
        <v>0.6666666666666665</v>
      </c>
      <c r="U175" s="125">
        <f>R175/100*(N175-N$323)</f>
        <v>0.6377666666666665</v>
      </c>
      <c r="V175" s="41">
        <f>D175/B175</f>
        <v>1</v>
      </c>
      <c r="W175" s="65">
        <f>+(((((I175/B175)*C175)*(J175/I175))*(N175/100)))*((E175/C175)/V175)</f>
        <v>0.6666666666666665</v>
      </c>
      <c r="X175" s="41">
        <v>0.7272727272727273</v>
      </c>
      <c r="Y175" s="65">
        <f aca="true" t="shared" si="120" ref="Y175:Y182">+(((((I175/B175)*C175)*(J175/I175))*(N175/100)))*((E175/C175)/X175)</f>
        <v>0.9166666666666664</v>
      </c>
      <c r="Z175" s="119">
        <f aca="true" t="shared" si="121" ref="Z175:AA182">D175/(G175+D175)</f>
        <v>1</v>
      </c>
      <c r="AA175" s="119">
        <f t="shared" si="121"/>
        <v>1</v>
      </c>
    </row>
    <row r="176" spans="1:27" ht="18.75" customHeight="1">
      <c r="A176" s="58" t="s">
        <v>10</v>
      </c>
      <c r="B176" s="17">
        <v>15</v>
      </c>
      <c r="C176" s="193">
        <v>13</v>
      </c>
      <c r="D176" s="13">
        <v>14</v>
      </c>
      <c r="E176" s="13">
        <v>12</v>
      </c>
      <c r="F176" s="13"/>
      <c r="G176" s="13"/>
      <c r="H176" s="13"/>
      <c r="I176" s="82">
        <v>18</v>
      </c>
      <c r="J176" s="25">
        <v>17</v>
      </c>
      <c r="K176" s="17">
        <v>1</v>
      </c>
      <c r="L176" s="26">
        <f t="shared" si="116"/>
        <v>0.2</v>
      </c>
      <c r="M176" s="26">
        <f t="shared" si="117"/>
        <v>0.21428571428571427</v>
      </c>
      <c r="N176" s="6">
        <f t="shared" si="118"/>
        <v>5.88235294117647</v>
      </c>
      <c r="O176" s="17">
        <f>C176*(1+L176)</f>
        <v>15.6</v>
      </c>
      <c r="P176" s="6">
        <f>(E176/C176)*100</f>
        <v>92.3076923076923</v>
      </c>
      <c r="Q176" s="17">
        <f>E176*(1+L176)</f>
        <v>14.399999999999999</v>
      </c>
      <c r="R176" s="17">
        <f>O176/100*P176</f>
        <v>14.4</v>
      </c>
      <c r="S176" s="17">
        <f t="shared" si="119"/>
        <v>0.8470588235294116</v>
      </c>
      <c r="T176" s="17">
        <f>R176/100*N176</f>
        <v>0.8470588235294118</v>
      </c>
      <c r="U176" s="126">
        <f>R176/100*(N176-N$323)</f>
        <v>0.6389788235294118</v>
      </c>
      <c r="V176" s="51">
        <f>D176/B176</f>
        <v>0.9333333333333333</v>
      </c>
      <c r="W176" s="65">
        <f>+(((((I176/B176)*C176)*(J176/I176))*(N176/100)))*((E176/C176)/V176)</f>
        <v>0.857142857142857</v>
      </c>
      <c r="X176" s="51">
        <v>0.42990654205607476</v>
      </c>
      <c r="Y176" s="65">
        <f t="shared" si="120"/>
        <v>1.8608695652173912</v>
      </c>
      <c r="Z176" s="119">
        <f t="shared" si="121"/>
        <v>1</v>
      </c>
      <c r="AA176" s="119">
        <f t="shared" si="121"/>
        <v>1</v>
      </c>
    </row>
    <row r="177" spans="1:27" ht="18.75" customHeight="1">
      <c r="A177" s="58" t="s">
        <v>11</v>
      </c>
      <c r="B177" s="17">
        <v>0</v>
      </c>
      <c r="C177" s="193">
        <v>2</v>
      </c>
      <c r="D177" s="13">
        <v>0</v>
      </c>
      <c r="E177" s="13">
        <v>2</v>
      </c>
      <c r="F177" s="13"/>
      <c r="G177" s="13"/>
      <c r="H177" s="13"/>
      <c r="I177" s="82">
        <v>1</v>
      </c>
      <c r="J177" s="25">
        <v>1</v>
      </c>
      <c r="K177" s="17">
        <v>0</v>
      </c>
      <c r="L177" s="26" t="e">
        <f t="shared" si="116"/>
        <v>#DIV/0!</v>
      </c>
      <c r="M177" s="26" t="e">
        <f t="shared" si="117"/>
        <v>#DIV/0!</v>
      </c>
      <c r="N177" s="6">
        <f t="shared" si="118"/>
        <v>0</v>
      </c>
      <c r="O177" s="17"/>
      <c r="P177" s="6">
        <f>(E177/C177)*100</f>
        <v>100</v>
      </c>
      <c r="Q177" s="17"/>
      <c r="R177" s="17"/>
      <c r="S177" s="17"/>
      <c r="T177" s="17"/>
      <c r="U177" s="126"/>
      <c r="V177" s="51"/>
      <c r="W177" s="65"/>
      <c r="X177" s="51">
        <v>0.4</v>
      </c>
      <c r="Y177" s="65"/>
      <c r="Z177" s="119"/>
      <c r="AA177" s="119">
        <f t="shared" si="121"/>
        <v>1</v>
      </c>
    </row>
    <row r="178" spans="1:27" ht="18.75" customHeight="1">
      <c r="A178" s="58" t="s">
        <v>12</v>
      </c>
      <c r="B178" s="17">
        <v>15</v>
      </c>
      <c r="C178" s="193">
        <v>9</v>
      </c>
      <c r="D178" s="13">
        <v>12</v>
      </c>
      <c r="E178" s="13">
        <v>7</v>
      </c>
      <c r="F178" s="13"/>
      <c r="G178" s="13"/>
      <c r="H178" s="13"/>
      <c r="I178" s="82">
        <v>16</v>
      </c>
      <c r="J178" s="25">
        <v>13</v>
      </c>
      <c r="K178" s="17">
        <v>3</v>
      </c>
      <c r="L178" s="26">
        <f t="shared" si="116"/>
        <v>0.06666666666666667</v>
      </c>
      <c r="M178" s="26">
        <f t="shared" si="117"/>
        <v>0.08333333333333333</v>
      </c>
      <c r="N178" s="6">
        <f t="shared" si="118"/>
        <v>23.076923076923077</v>
      </c>
      <c r="O178" s="17">
        <f>C178*(1+L178)</f>
        <v>9.6</v>
      </c>
      <c r="P178" s="6">
        <f>(E178/C178)*100</f>
        <v>77.77777777777779</v>
      </c>
      <c r="Q178" s="17">
        <f>E178*(1+L178)</f>
        <v>7.466666666666667</v>
      </c>
      <c r="R178" s="17">
        <f>O178/100*P178</f>
        <v>7.466666666666668</v>
      </c>
      <c r="S178" s="17">
        <f t="shared" si="119"/>
        <v>1.7230769230769232</v>
      </c>
      <c r="T178" s="17">
        <f>R178/100*N178</f>
        <v>1.7230769230769232</v>
      </c>
      <c r="U178" s="126">
        <f>R178/100*(N178-N$323)</f>
        <v>1.6151835897435898</v>
      </c>
      <c r="V178" s="51">
        <f>D178/B178</f>
        <v>0.8</v>
      </c>
      <c r="W178" s="65">
        <f>+(((((I178/B178)*C178)*(J178/I178))*(N178/100)))*((E178/C178)/V178)</f>
        <v>1.7499999999999998</v>
      </c>
      <c r="X178" s="51">
        <v>0.5585585585585585</v>
      </c>
      <c r="Y178" s="65">
        <f t="shared" si="120"/>
        <v>2.5064516129032257</v>
      </c>
      <c r="Z178" s="119">
        <f t="shared" si="121"/>
        <v>1</v>
      </c>
      <c r="AA178" s="119">
        <f t="shared" si="121"/>
        <v>1</v>
      </c>
    </row>
    <row r="179" spans="1:27" ht="18.75" customHeight="1">
      <c r="A179" s="55" t="s">
        <v>13</v>
      </c>
      <c r="B179" s="17">
        <v>3</v>
      </c>
      <c r="C179" s="193">
        <v>7</v>
      </c>
      <c r="D179" s="5">
        <v>3</v>
      </c>
      <c r="E179" s="5">
        <v>7</v>
      </c>
      <c r="F179" s="5"/>
      <c r="G179" s="5"/>
      <c r="H179" s="5"/>
      <c r="I179" s="77">
        <v>5</v>
      </c>
      <c r="J179" s="25">
        <v>5</v>
      </c>
      <c r="K179" s="17">
        <v>0</v>
      </c>
      <c r="L179" s="26">
        <f t="shared" si="116"/>
        <v>0.6666666666666666</v>
      </c>
      <c r="M179" s="26">
        <f t="shared" si="117"/>
        <v>0.6666666666666666</v>
      </c>
      <c r="N179" s="6">
        <f t="shared" si="118"/>
        <v>0</v>
      </c>
      <c r="O179" s="17">
        <f>C179*(1+L179)</f>
        <v>11.666666666666666</v>
      </c>
      <c r="P179" s="6">
        <f>(E179/C179)*100</f>
        <v>100</v>
      </c>
      <c r="Q179" s="17">
        <f>E179*(1+L179)</f>
        <v>11.666666666666666</v>
      </c>
      <c r="R179" s="17">
        <f>O179/100*P179</f>
        <v>11.666666666666666</v>
      </c>
      <c r="S179" s="17">
        <f t="shared" si="119"/>
        <v>0</v>
      </c>
      <c r="T179" s="17">
        <f>R179/100*N179</f>
        <v>0</v>
      </c>
      <c r="U179" s="126">
        <f>R179/100*(N179-N$323)</f>
        <v>-0.1685833333333333</v>
      </c>
      <c r="V179" s="51">
        <f>D179/B179</f>
        <v>1</v>
      </c>
      <c r="W179" s="65">
        <f>+(((((I179/B179)*C179)*(J179/I179))*(N179/100)))*((E179/C179)/V179)</f>
        <v>0</v>
      </c>
      <c r="X179" s="43">
        <v>0.6607142857142857</v>
      </c>
      <c r="Y179" s="65">
        <f t="shared" si="120"/>
        <v>0</v>
      </c>
      <c r="Z179" s="119">
        <f t="shared" si="121"/>
        <v>1</v>
      </c>
      <c r="AA179" s="119">
        <f t="shared" si="121"/>
        <v>1</v>
      </c>
    </row>
    <row r="180" spans="1:27" ht="18.75" customHeight="1">
      <c r="A180" s="55" t="s">
        <v>14</v>
      </c>
      <c r="B180" s="17">
        <v>2</v>
      </c>
      <c r="C180" s="193">
        <v>2</v>
      </c>
      <c r="D180" s="5">
        <v>2</v>
      </c>
      <c r="E180" s="5">
        <v>2</v>
      </c>
      <c r="F180" s="5"/>
      <c r="G180" s="5"/>
      <c r="H180" s="5"/>
      <c r="I180" s="77">
        <v>2</v>
      </c>
      <c r="J180" s="25">
        <v>2</v>
      </c>
      <c r="K180" s="17">
        <v>0</v>
      </c>
      <c r="L180" s="26">
        <f t="shared" si="116"/>
        <v>0</v>
      </c>
      <c r="M180" s="26">
        <f t="shared" si="117"/>
        <v>0</v>
      </c>
      <c r="N180" s="6">
        <f t="shared" si="118"/>
        <v>0</v>
      </c>
      <c r="O180" s="26" t="s">
        <v>31</v>
      </c>
      <c r="P180" s="26" t="s">
        <v>31</v>
      </c>
      <c r="Q180" s="26" t="s">
        <v>31</v>
      </c>
      <c r="R180" s="26" t="s">
        <v>31</v>
      </c>
      <c r="S180" s="26"/>
      <c r="T180" s="26" t="s">
        <v>31</v>
      </c>
      <c r="U180" s="126"/>
      <c r="V180" s="26" t="s">
        <v>31</v>
      </c>
      <c r="W180" s="26" t="s">
        <v>31</v>
      </c>
      <c r="X180" s="43">
        <v>0.6</v>
      </c>
      <c r="Y180" s="65">
        <f t="shared" si="120"/>
        <v>0</v>
      </c>
      <c r="Z180" s="119">
        <f t="shared" si="121"/>
        <v>1</v>
      </c>
      <c r="AA180" s="119">
        <f t="shared" si="121"/>
        <v>1</v>
      </c>
    </row>
    <row r="181" spans="1:27" ht="18.75" customHeight="1">
      <c r="A181" s="56" t="s">
        <v>15</v>
      </c>
      <c r="B181" s="18">
        <v>1</v>
      </c>
      <c r="C181" s="194"/>
      <c r="D181" s="7">
        <v>1</v>
      </c>
      <c r="E181" s="7"/>
      <c r="F181" s="7"/>
      <c r="G181" s="7"/>
      <c r="H181" s="7"/>
      <c r="I181" s="78">
        <v>1</v>
      </c>
      <c r="J181" s="40">
        <v>1</v>
      </c>
      <c r="K181" s="18">
        <v>1</v>
      </c>
      <c r="L181" s="27">
        <f t="shared" si="116"/>
        <v>0</v>
      </c>
      <c r="M181" s="27">
        <f t="shared" si="117"/>
        <v>0</v>
      </c>
      <c r="N181" s="8">
        <f t="shared" si="118"/>
        <v>100</v>
      </c>
      <c r="O181" s="18">
        <f>C181*(1+L181)</f>
        <v>0</v>
      </c>
      <c r="P181" s="26" t="s">
        <v>31</v>
      </c>
      <c r="Q181" s="18">
        <f>E181*(1+L181)</f>
        <v>0</v>
      </c>
      <c r="R181" s="26" t="s">
        <v>31</v>
      </c>
      <c r="S181" s="18">
        <f t="shared" si="119"/>
        <v>0</v>
      </c>
      <c r="T181" s="26" t="s">
        <v>31</v>
      </c>
      <c r="U181" s="127"/>
      <c r="V181" s="66">
        <f>D181/B181</f>
        <v>1</v>
      </c>
      <c r="W181" s="26" t="s">
        <v>31</v>
      </c>
      <c r="X181" s="45">
        <v>1</v>
      </c>
      <c r="Y181" s="65" t="e">
        <f t="shared" si="120"/>
        <v>#DIV/0!</v>
      </c>
      <c r="Z181" s="119">
        <f t="shared" si="121"/>
        <v>1</v>
      </c>
      <c r="AA181" s="119" t="e">
        <f t="shared" si="121"/>
        <v>#DIV/0!</v>
      </c>
    </row>
    <row r="182" spans="1:27" ht="18.75" customHeight="1">
      <c r="A182" s="32" t="s">
        <v>8</v>
      </c>
      <c r="B182" s="9">
        <f>SUM(B175:B181)</f>
        <v>39</v>
      </c>
      <c r="C182" s="195">
        <f>SUM(C175:C181)</f>
        <v>36</v>
      </c>
      <c r="D182" s="9">
        <f>SUM(D175:D181)</f>
        <v>35</v>
      </c>
      <c r="E182" s="9">
        <f>SUM(E175:E181)</f>
        <v>32</v>
      </c>
      <c r="F182" s="9"/>
      <c r="G182" s="9"/>
      <c r="H182" s="9"/>
      <c r="I182" s="79">
        <f>SUM(I175:I181)</f>
        <v>46</v>
      </c>
      <c r="J182" s="23">
        <f>SUM(J175:J181)</f>
        <v>42</v>
      </c>
      <c r="K182" s="9">
        <f>SUM(K175:K181)</f>
        <v>6</v>
      </c>
      <c r="L182" s="28">
        <f t="shared" si="116"/>
        <v>0.1794871794871795</v>
      </c>
      <c r="M182" s="28">
        <f t="shared" si="117"/>
        <v>0.2</v>
      </c>
      <c r="N182" s="29">
        <f>K182/J182*100</f>
        <v>14.285714285714285</v>
      </c>
      <c r="O182" s="23">
        <f>SUM(O175:O181)</f>
        <v>39.86666666666667</v>
      </c>
      <c r="P182" s="29">
        <f>(E182/C182)*100</f>
        <v>88.88888888888889</v>
      </c>
      <c r="Q182" s="23">
        <f>SUM(Q175:Q181)</f>
        <v>35.53333333333333</v>
      </c>
      <c r="R182" s="23">
        <f>SUM(R175:R181)</f>
        <v>35.53333333333333</v>
      </c>
      <c r="S182" s="23">
        <f>SUM(S175:S181)</f>
        <v>3.2368024132730016</v>
      </c>
      <c r="T182" s="23">
        <f>SUM(T175:T181)</f>
        <v>3.2368024132730016</v>
      </c>
      <c r="U182" s="23">
        <f>SUM(U175:U181)</f>
        <v>2.723345746606335</v>
      </c>
      <c r="V182" s="47">
        <v>0.5219594594594594</v>
      </c>
      <c r="W182" s="48">
        <f>SUM(W175:W181)</f>
        <v>3.2738095238095233</v>
      </c>
      <c r="X182" s="47">
        <v>0.5219594594594594</v>
      </c>
      <c r="Y182" s="69">
        <f t="shared" si="120"/>
        <v>9.431914363953197</v>
      </c>
      <c r="Z182" s="116">
        <f t="shared" si="121"/>
        <v>1</v>
      </c>
      <c r="AA182" s="116">
        <f t="shared" si="121"/>
        <v>1</v>
      </c>
    </row>
    <row r="183" spans="1:27" ht="18.75" customHeight="1">
      <c r="A183" s="33"/>
      <c r="B183" s="19"/>
      <c r="C183" s="196"/>
      <c r="D183" s="10"/>
      <c r="E183" s="10"/>
      <c r="F183" s="10"/>
      <c r="G183" s="10"/>
      <c r="H183" s="10"/>
      <c r="I183" s="80"/>
      <c r="J183" s="19"/>
      <c r="K183" s="19"/>
      <c r="L183" s="11"/>
      <c r="M183" s="11"/>
      <c r="N183" s="10"/>
      <c r="O183" s="19"/>
      <c r="P183" s="11"/>
      <c r="Q183" s="19"/>
      <c r="R183" s="19"/>
      <c r="S183" s="19"/>
      <c r="T183" s="19"/>
      <c r="U183" s="123"/>
      <c r="V183" s="49"/>
      <c r="W183" s="49"/>
      <c r="X183" s="49"/>
      <c r="Y183" s="49"/>
      <c r="Z183" s="120"/>
      <c r="AA183" s="120"/>
    </row>
    <row r="184" spans="1:27" ht="18.75" customHeight="1">
      <c r="A184" s="31" t="s">
        <v>16</v>
      </c>
      <c r="B184" s="3">
        <v>311</v>
      </c>
      <c r="C184" s="197">
        <v>282</v>
      </c>
      <c r="D184" s="3">
        <v>167</v>
      </c>
      <c r="E184" s="3">
        <v>163</v>
      </c>
      <c r="F184" s="3"/>
      <c r="G184" s="3"/>
      <c r="H184" s="3"/>
      <c r="I184" s="76">
        <v>312</v>
      </c>
      <c r="J184" s="24">
        <v>167</v>
      </c>
      <c r="K184" s="3">
        <v>31</v>
      </c>
      <c r="L184" s="21">
        <f aca="true" t="shared" si="122" ref="L184:L192">(I184-B184)/B184</f>
        <v>0.003215434083601286</v>
      </c>
      <c r="M184" s="21">
        <f aca="true" t="shared" si="123" ref="M184:M193">(J184-D184)/D184</f>
        <v>0</v>
      </c>
      <c r="N184" s="4">
        <f aca="true" t="shared" si="124" ref="N184:N192">K184/J184*100</f>
        <v>18.562874251497004</v>
      </c>
      <c r="O184" s="16">
        <f>C184*(1+L184)</f>
        <v>282.90675241157555</v>
      </c>
      <c r="P184" s="4">
        <f>(E184/C184)*100</f>
        <v>57.801418439716315</v>
      </c>
      <c r="Q184" s="17">
        <f>E184*(1+L184)</f>
        <v>163.524115755627</v>
      </c>
      <c r="R184" s="16">
        <f aca="true" t="shared" si="125" ref="R184:R192">O184/100*P184</f>
        <v>163.524115755627</v>
      </c>
      <c r="S184" s="16">
        <f aca="true" t="shared" si="126" ref="S184:S192">Q184/100*N184</f>
        <v>30.354775978589437</v>
      </c>
      <c r="T184" s="16">
        <f>R184/100*N184</f>
        <v>30.354775978589437</v>
      </c>
      <c r="U184" s="125">
        <f>R184/100*(N184-N$323)</f>
        <v>27.99185250592063</v>
      </c>
      <c r="V184" s="41">
        <f>D184/B184</f>
        <v>0.5369774919614148</v>
      </c>
      <c r="W184" s="65">
        <f>+(((((I184/B184)*C184)*(J184/I184))*(N184/100)))*((E184/C184)/V184)</f>
        <v>30.25748502994012</v>
      </c>
      <c r="X184" s="52">
        <v>0.23333333333333334</v>
      </c>
      <c r="Y184" s="65">
        <f aca="true" t="shared" si="127" ref="Y184:Y192">+(((((I184/B184)*C184)*(J184/I184))*(N184/100)))*((E184/C184)/X184)</f>
        <v>69.63252181901699</v>
      </c>
      <c r="Z184" s="119">
        <f aca="true" t="shared" si="128" ref="Z184:Z193">D184/(G184+D184)</f>
        <v>1</v>
      </c>
      <c r="AA184" s="119">
        <f aca="true" t="shared" si="129" ref="AA184:AA193">E184/(H184+E184)</f>
        <v>1</v>
      </c>
    </row>
    <row r="185" spans="1:27" ht="18.75" customHeight="1">
      <c r="A185" s="55" t="s">
        <v>17</v>
      </c>
      <c r="B185" s="5">
        <v>13</v>
      </c>
      <c r="C185" s="193">
        <v>17</v>
      </c>
      <c r="D185" s="5">
        <v>8</v>
      </c>
      <c r="E185" s="5">
        <v>11</v>
      </c>
      <c r="F185" s="5"/>
      <c r="G185" s="5"/>
      <c r="H185" s="5"/>
      <c r="I185" s="77">
        <v>13</v>
      </c>
      <c r="J185" s="25">
        <v>8</v>
      </c>
      <c r="K185" s="5">
        <v>2</v>
      </c>
      <c r="L185" s="26">
        <f t="shared" si="122"/>
        <v>0</v>
      </c>
      <c r="M185" s="26">
        <f t="shared" si="123"/>
        <v>0</v>
      </c>
      <c r="N185" s="6">
        <f t="shared" si="124"/>
        <v>25</v>
      </c>
      <c r="O185" s="17">
        <f>C185*(1+L185)</f>
        <v>17</v>
      </c>
      <c r="P185" s="6">
        <f>(E185/C185)*100</f>
        <v>64.70588235294117</v>
      </c>
      <c r="Q185" s="17">
        <f>E185*(1+L185)</f>
        <v>11</v>
      </c>
      <c r="R185" s="17">
        <f t="shared" si="125"/>
        <v>11</v>
      </c>
      <c r="S185" s="17">
        <f t="shared" si="126"/>
        <v>2.75</v>
      </c>
      <c r="T185" s="17">
        <f>R185/100*N185</f>
        <v>2.75</v>
      </c>
      <c r="U185" s="126">
        <f>R185/100*(N185-N$323)</f>
        <v>2.59105</v>
      </c>
      <c r="V185" s="51">
        <f>D185/B185</f>
        <v>0.6153846153846154</v>
      </c>
      <c r="W185" s="65">
        <f>+(((((I185/B185)*C185)*(J185/I185))*(N185/100)))*((E185/C185)/V185)</f>
        <v>2.75</v>
      </c>
      <c r="X185" s="43">
        <v>0.15625</v>
      </c>
      <c r="Y185" s="65">
        <f t="shared" si="127"/>
        <v>10.830769230769231</v>
      </c>
      <c r="Z185" s="119">
        <f t="shared" si="128"/>
        <v>1</v>
      </c>
      <c r="AA185" s="119">
        <f t="shared" si="129"/>
        <v>1</v>
      </c>
    </row>
    <row r="186" spans="1:27" ht="18.75" customHeight="1">
      <c r="A186" s="55" t="s">
        <v>18</v>
      </c>
      <c r="B186" s="17">
        <v>43</v>
      </c>
      <c r="C186" s="193">
        <v>56</v>
      </c>
      <c r="D186" s="5">
        <v>25</v>
      </c>
      <c r="E186" s="5">
        <v>41</v>
      </c>
      <c r="F186" s="5"/>
      <c r="G186" s="5"/>
      <c r="H186" s="5"/>
      <c r="I186" s="77">
        <v>49</v>
      </c>
      <c r="J186" s="25">
        <v>29</v>
      </c>
      <c r="K186" s="17">
        <v>6</v>
      </c>
      <c r="L186" s="26">
        <f t="shared" si="122"/>
        <v>0.13953488372093023</v>
      </c>
      <c r="M186" s="26">
        <f t="shared" si="123"/>
        <v>0.16</v>
      </c>
      <c r="N186" s="6">
        <f t="shared" si="124"/>
        <v>20.689655172413794</v>
      </c>
      <c r="O186" s="17">
        <f>C186*(1+L186)</f>
        <v>63.81395348837209</v>
      </c>
      <c r="P186" s="6">
        <f>(E186/C186)*100</f>
        <v>73.21428571428571</v>
      </c>
      <c r="Q186" s="17">
        <f>E186*(1+L186)</f>
        <v>46.72093023255814</v>
      </c>
      <c r="R186" s="17">
        <f t="shared" si="125"/>
        <v>46.72093023255813</v>
      </c>
      <c r="S186" s="17">
        <f t="shared" si="126"/>
        <v>9.666399358460305</v>
      </c>
      <c r="T186" s="17">
        <f aca="true" t="shared" si="130" ref="T186:T191">R186/100*N186</f>
        <v>9.666399358460303</v>
      </c>
      <c r="U186" s="126">
        <f>R186/100*(N186-N$323)</f>
        <v>8.991281916599839</v>
      </c>
      <c r="V186" s="51">
        <f>D186/B186</f>
        <v>0.5813953488372093</v>
      </c>
      <c r="W186" s="65">
        <f>+(((((I186/B186)*C186)*(J186/I186))*(N186/100)))*((E186/C186)/V186)</f>
        <v>9.839999999999996</v>
      </c>
      <c r="X186" s="43">
        <v>0.3590462833099579</v>
      </c>
      <c r="Y186" s="65">
        <f t="shared" si="127"/>
        <v>15.933684593023253</v>
      </c>
      <c r="Z186" s="119">
        <f t="shared" si="128"/>
        <v>1</v>
      </c>
      <c r="AA186" s="119">
        <f t="shared" si="129"/>
        <v>1</v>
      </c>
    </row>
    <row r="187" spans="1:27" ht="18.75" customHeight="1">
      <c r="A187" s="55" t="s">
        <v>19</v>
      </c>
      <c r="B187" s="17">
        <v>4</v>
      </c>
      <c r="C187" s="193">
        <v>2</v>
      </c>
      <c r="D187" s="5">
        <v>4</v>
      </c>
      <c r="E187" s="5"/>
      <c r="F187" s="5"/>
      <c r="G187" s="5"/>
      <c r="H187" s="5"/>
      <c r="I187" s="77">
        <v>4</v>
      </c>
      <c r="J187" s="25">
        <v>4</v>
      </c>
      <c r="K187" s="17">
        <v>0</v>
      </c>
      <c r="L187" s="26">
        <f t="shared" si="122"/>
        <v>0</v>
      </c>
      <c r="M187" s="26">
        <f t="shared" si="123"/>
        <v>0</v>
      </c>
      <c r="N187" s="6">
        <f t="shared" si="124"/>
        <v>0</v>
      </c>
      <c r="O187" s="17">
        <f>C187*(1+L187)</f>
        <v>2</v>
      </c>
      <c r="P187" s="6">
        <f>(E187/C187)*100</f>
        <v>0</v>
      </c>
      <c r="Q187" s="17">
        <f>E187*(1+L187)</f>
        <v>0</v>
      </c>
      <c r="R187" s="17">
        <f t="shared" si="125"/>
        <v>0</v>
      </c>
      <c r="S187" s="17">
        <f t="shared" si="126"/>
        <v>0</v>
      </c>
      <c r="T187" s="17">
        <f t="shared" si="130"/>
        <v>0</v>
      </c>
      <c r="U187" s="126">
        <f>R187/100*(N187-N$323)</f>
        <v>0</v>
      </c>
      <c r="V187" s="51">
        <f>D187/B187</f>
        <v>1</v>
      </c>
      <c r="W187" s="65">
        <f>+(((((I187/B187)*C187)*(J187/I187))*(N187/100)))*((E187/C187)/V187)</f>
        <v>0</v>
      </c>
      <c r="X187" s="43">
        <v>0.5625</v>
      </c>
      <c r="Y187" s="65">
        <f t="shared" si="127"/>
        <v>0</v>
      </c>
      <c r="Z187" s="119">
        <f t="shared" si="128"/>
        <v>1</v>
      </c>
      <c r="AA187" s="119" t="e">
        <f t="shared" si="129"/>
        <v>#DIV/0!</v>
      </c>
    </row>
    <row r="188" spans="1:27" ht="18.75" customHeight="1">
      <c r="A188" s="55" t="s">
        <v>20</v>
      </c>
      <c r="B188" s="17">
        <v>1</v>
      </c>
      <c r="C188" s="193">
        <v>2</v>
      </c>
      <c r="D188" s="5">
        <v>1</v>
      </c>
      <c r="E188" s="5">
        <v>1</v>
      </c>
      <c r="F188" s="5"/>
      <c r="G188" s="5"/>
      <c r="H188" s="5"/>
      <c r="I188" s="77">
        <v>1</v>
      </c>
      <c r="J188" s="25">
        <v>1</v>
      </c>
      <c r="K188" s="17">
        <v>0</v>
      </c>
      <c r="L188" s="26">
        <f t="shared" si="122"/>
        <v>0</v>
      </c>
      <c r="M188" s="26">
        <f t="shared" si="123"/>
        <v>0</v>
      </c>
      <c r="N188" s="6">
        <f t="shared" si="124"/>
        <v>0</v>
      </c>
      <c r="O188" s="26" t="s">
        <v>31</v>
      </c>
      <c r="P188" s="26" t="s">
        <v>31</v>
      </c>
      <c r="Q188" s="26" t="s">
        <v>31</v>
      </c>
      <c r="R188" s="26" t="s">
        <v>31</v>
      </c>
      <c r="S188" s="26"/>
      <c r="T188" s="26" t="s">
        <v>31</v>
      </c>
      <c r="U188" s="126">
        <v>0</v>
      </c>
      <c r="V188" s="26" t="s">
        <v>31</v>
      </c>
      <c r="W188" s="26" t="s">
        <v>31</v>
      </c>
      <c r="X188" s="43">
        <v>0.7804878048780488</v>
      </c>
      <c r="Y188" s="65">
        <f t="shared" si="127"/>
        <v>0</v>
      </c>
      <c r="Z188" s="119">
        <f t="shared" si="128"/>
        <v>1</v>
      </c>
      <c r="AA188" s="119">
        <f t="shared" si="129"/>
        <v>1</v>
      </c>
    </row>
    <row r="189" spans="1:27" ht="18.75" customHeight="1">
      <c r="A189" s="55" t="s">
        <v>21</v>
      </c>
      <c r="B189" s="17">
        <v>11</v>
      </c>
      <c r="C189" s="193">
        <v>6</v>
      </c>
      <c r="D189" s="5">
        <v>2</v>
      </c>
      <c r="E189" s="5">
        <v>3</v>
      </c>
      <c r="F189" s="5"/>
      <c r="G189" s="5"/>
      <c r="H189" s="5"/>
      <c r="I189" s="77">
        <v>12</v>
      </c>
      <c r="J189" s="25">
        <v>3</v>
      </c>
      <c r="K189" s="17">
        <v>0</v>
      </c>
      <c r="L189" s="26">
        <f t="shared" si="122"/>
        <v>0.09090909090909091</v>
      </c>
      <c r="M189" s="26">
        <f t="shared" si="123"/>
        <v>0.5</v>
      </c>
      <c r="N189" s="6">
        <f t="shared" si="124"/>
        <v>0</v>
      </c>
      <c r="O189" s="17">
        <f>C189*(1+L189)</f>
        <v>6.545454545454545</v>
      </c>
      <c r="P189" s="6">
        <f>(E189/C189)*100</f>
        <v>50</v>
      </c>
      <c r="Q189" s="17">
        <f>E189*(1+L189)</f>
        <v>3.2727272727272725</v>
      </c>
      <c r="R189" s="17">
        <f t="shared" si="125"/>
        <v>3.2727272727272725</v>
      </c>
      <c r="S189" s="17">
        <f t="shared" si="126"/>
        <v>0</v>
      </c>
      <c r="T189" s="17">
        <f t="shared" si="130"/>
        <v>0</v>
      </c>
      <c r="U189" s="126">
        <f>R189/100*(N189-N$323)</f>
        <v>-0.04729090909090908</v>
      </c>
      <c r="V189" s="51">
        <f>D189/B189</f>
        <v>0.18181818181818182</v>
      </c>
      <c r="W189" s="65">
        <f>+(((((I189/B189)*C189)*(J189/I189))*(N189/100)))*((E189/C189)/V189)</f>
        <v>0</v>
      </c>
      <c r="X189" s="43">
        <v>0.08695652173913043</v>
      </c>
      <c r="Y189" s="65">
        <f t="shared" si="127"/>
        <v>0</v>
      </c>
      <c r="Z189" s="119">
        <f t="shared" si="128"/>
        <v>1</v>
      </c>
      <c r="AA189" s="119">
        <f t="shared" si="129"/>
        <v>1</v>
      </c>
    </row>
    <row r="190" spans="1:27" ht="18.75" customHeight="1">
      <c r="A190" s="55" t="s">
        <v>22</v>
      </c>
      <c r="B190" s="17">
        <v>4</v>
      </c>
      <c r="C190" s="193">
        <v>2</v>
      </c>
      <c r="D190" s="5">
        <v>3</v>
      </c>
      <c r="E190" s="5">
        <v>2</v>
      </c>
      <c r="F190" s="5"/>
      <c r="G190" s="5"/>
      <c r="H190" s="5"/>
      <c r="I190" s="77">
        <v>4</v>
      </c>
      <c r="J190" s="25">
        <v>3</v>
      </c>
      <c r="K190" s="17">
        <v>0</v>
      </c>
      <c r="L190" s="26">
        <f t="shared" si="122"/>
        <v>0</v>
      </c>
      <c r="M190" s="26">
        <f t="shared" si="123"/>
        <v>0</v>
      </c>
      <c r="N190" s="6">
        <f t="shared" si="124"/>
        <v>0</v>
      </c>
      <c r="O190" s="17">
        <f>C190*(1+L190)</f>
        <v>2</v>
      </c>
      <c r="P190" s="6">
        <f>(E190/C190)*100</f>
        <v>100</v>
      </c>
      <c r="Q190" s="17">
        <f>E190*(1+L190)</f>
        <v>2</v>
      </c>
      <c r="R190" s="17">
        <f t="shared" si="125"/>
        <v>2</v>
      </c>
      <c r="S190" s="17">
        <f t="shared" si="126"/>
        <v>0</v>
      </c>
      <c r="T190" s="17">
        <f t="shared" si="130"/>
        <v>0</v>
      </c>
      <c r="U190" s="126">
        <f>R190/100*(N190-N$323)</f>
        <v>-0.0289</v>
      </c>
      <c r="V190" s="51">
        <f>D190/B190</f>
        <v>0.75</v>
      </c>
      <c r="W190" s="65">
        <f>+(((((I190/B190)*C190)*(J190/I190))*(N190/100)))*((E190/C190)/V190)</f>
        <v>0</v>
      </c>
      <c r="X190" s="43">
        <v>0.4166666666666667</v>
      </c>
      <c r="Y190" s="65">
        <f t="shared" si="127"/>
        <v>0</v>
      </c>
      <c r="Z190" s="119">
        <f t="shared" si="128"/>
        <v>1</v>
      </c>
      <c r="AA190" s="119">
        <f t="shared" si="129"/>
        <v>1</v>
      </c>
    </row>
    <row r="191" spans="1:27" ht="18.75" customHeight="1">
      <c r="A191" s="55" t="s">
        <v>23</v>
      </c>
      <c r="B191" s="17">
        <v>13</v>
      </c>
      <c r="C191" s="193">
        <v>11</v>
      </c>
      <c r="D191" s="5">
        <v>3</v>
      </c>
      <c r="E191" s="5">
        <v>10</v>
      </c>
      <c r="F191" s="5"/>
      <c r="G191" s="5"/>
      <c r="H191" s="5"/>
      <c r="I191" s="77">
        <v>13</v>
      </c>
      <c r="J191" s="25">
        <v>3</v>
      </c>
      <c r="K191" s="17">
        <v>0</v>
      </c>
      <c r="L191" s="26">
        <f t="shared" si="122"/>
        <v>0</v>
      </c>
      <c r="M191" s="26">
        <f t="shared" si="123"/>
        <v>0</v>
      </c>
      <c r="N191" s="6">
        <f t="shared" si="124"/>
        <v>0</v>
      </c>
      <c r="O191" s="17">
        <f>C191*(1+L191)</f>
        <v>11</v>
      </c>
      <c r="P191" s="6">
        <f>(E191/C191)*100</f>
        <v>90.9090909090909</v>
      </c>
      <c r="Q191" s="17">
        <f>E191*(1+L191)</f>
        <v>10</v>
      </c>
      <c r="R191" s="17">
        <f t="shared" si="125"/>
        <v>10</v>
      </c>
      <c r="S191" s="17">
        <f t="shared" si="126"/>
        <v>0</v>
      </c>
      <c r="T191" s="17">
        <f t="shared" si="130"/>
        <v>0</v>
      </c>
      <c r="U191" s="126">
        <f>R191/100*(N191-N$323)</f>
        <v>-0.1445</v>
      </c>
      <c r="V191" s="51">
        <f>D191/B191</f>
        <v>0.23076923076923078</v>
      </c>
      <c r="W191" s="65" t="s">
        <v>31</v>
      </c>
      <c r="X191" s="43">
        <v>0.5</v>
      </c>
      <c r="Y191" s="65">
        <f t="shared" si="127"/>
        <v>0</v>
      </c>
      <c r="Z191" s="119">
        <f t="shared" si="128"/>
        <v>1</v>
      </c>
      <c r="AA191" s="119">
        <f t="shared" si="129"/>
        <v>1</v>
      </c>
    </row>
    <row r="192" spans="1:27" ht="18.75" customHeight="1">
      <c r="A192" s="56" t="s">
        <v>24</v>
      </c>
      <c r="B192" s="18">
        <v>18</v>
      </c>
      <c r="C192" s="198">
        <v>18</v>
      </c>
      <c r="D192" s="7">
        <v>5</v>
      </c>
      <c r="E192" s="7">
        <v>12</v>
      </c>
      <c r="F192" s="7"/>
      <c r="G192" s="7"/>
      <c r="H192" s="7"/>
      <c r="I192" s="78">
        <v>19</v>
      </c>
      <c r="J192" s="40">
        <v>6</v>
      </c>
      <c r="K192" s="18">
        <v>0</v>
      </c>
      <c r="L192" s="27">
        <f t="shared" si="122"/>
        <v>0.05555555555555555</v>
      </c>
      <c r="M192" s="27">
        <f t="shared" si="123"/>
        <v>0.2</v>
      </c>
      <c r="N192" s="8">
        <f t="shared" si="124"/>
        <v>0</v>
      </c>
      <c r="O192" s="18">
        <f>C192*(1+L192)</f>
        <v>19</v>
      </c>
      <c r="P192" s="8">
        <f>(E192/C192)*100</f>
        <v>66.66666666666666</v>
      </c>
      <c r="Q192" s="18">
        <f>E192*(1+L192)</f>
        <v>12.666666666666668</v>
      </c>
      <c r="R192" s="18">
        <f t="shared" si="125"/>
        <v>12.666666666666664</v>
      </c>
      <c r="S192" s="18">
        <f t="shared" si="126"/>
        <v>0</v>
      </c>
      <c r="T192" s="18">
        <f>R192/100*N192</f>
        <v>0</v>
      </c>
      <c r="U192" s="127">
        <f>R192/100*(N192-N$323)</f>
        <v>-0.1830333333333333</v>
      </c>
      <c r="V192" s="66">
        <f>D192/B192</f>
        <v>0.2777777777777778</v>
      </c>
      <c r="W192" s="65">
        <f>+(((((I192/B192)*C192)*(J192/I192))*(N192/100)))*((E192/C192)/V192)</f>
        <v>0</v>
      </c>
      <c r="X192" s="45">
        <v>0.041044776119402986</v>
      </c>
      <c r="Y192" s="65">
        <f t="shared" si="127"/>
        <v>0</v>
      </c>
      <c r="Z192" s="119">
        <f t="shared" si="128"/>
        <v>1</v>
      </c>
      <c r="AA192" s="119">
        <f t="shared" si="129"/>
        <v>1</v>
      </c>
    </row>
    <row r="193" spans="1:27" ht="18.75" customHeight="1">
      <c r="A193" s="32" t="s">
        <v>8</v>
      </c>
      <c r="B193" s="9">
        <f>SUM(B184:B192)</f>
        <v>418</v>
      </c>
      <c r="C193" s="195">
        <f>SUM(C184:C192)</f>
        <v>396</v>
      </c>
      <c r="D193" s="9">
        <f>SUM(D184:D192)</f>
        <v>218</v>
      </c>
      <c r="E193" s="9">
        <f>SUM(E184:E192)</f>
        <v>243</v>
      </c>
      <c r="F193" s="9"/>
      <c r="G193" s="9"/>
      <c r="H193" s="9"/>
      <c r="I193" s="79">
        <f>SUM(I184:I192)</f>
        <v>427</v>
      </c>
      <c r="J193" s="23">
        <f>SUM(J184:J192)</f>
        <v>224</v>
      </c>
      <c r="K193" s="9">
        <f>SUM(K184:K192)</f>
        <v>39</v>
      </c>
      <c r="L193" s="28">
        <f>(I193-B193)/I193</f>
        <v>0.02107728337236534</v>
      </c>
      <c r="M193" s="28">
        <f t="shared" si="123"/>
        <v>0.027522935779816515</v>
      </c>
      <c r="N193" s="29">
        <f>K193/J193*100</f>
        <v>17.410714285714285</v>
      </c>
      <c r="O193" s="23">
        <f>SUM(O184:O192)</f>
        <v>404.2661604454022</v>
      </c>
      <c r="P193" s="29">
        <f>(E193/C193)*100</f>
        <v>61.36363636363637</v>
      </c>
      <c r="Q193" s="23">
        <f>SUM(Q184:Q192)</f>
        <v>249.1844399275791</v>
      </c>
      <c r="R193" s="23">
        <f>SUM(R184:R192)</f>
        <v>249.1844399275791</v>
      </c>
      <c r="S193" s="23">
        <f>SUM(S184:S192)</f>
        <v>42.77117533704974</v>
      </c>
      <c r="T193" s="23">
        <f>SUM(T184:T192)</f>
        <v>42.77117533704974</v>
      </c>
      <c r="U193" s="23">
        <f>SUM(U184:U192)</f>
        <v>39.17046018009622</v>
      </c>
      <c r="V193" s="47">
        <v>0.268176835951772</v>
      </c>
      <c r="W193" s="48">
        <f>SUM(W184:W192)</f>
        <v>42.84748502994012</v>
      </c>
      <c r="X193" s="47">
        <v>0.268176835951772</v>
      </c>
      <c r="Y193" s="48">
        <f>SUM(Y184:Y192)</f>
        <v>96.39697564280948</v>
      </c>
      <c r="Z193" s="115">
        <f t="shared" si="128"/>
        <v>1</v>
      </c>
      <c r="AA193" s="115">
        <f t="shared" si="129"/>
        <v>1</v>
      </c>
    </row>
    <row r="194" spans="1:27" ht="18.75" customHeight="1">
      <c r="A194" s="34"/>
      <c r="B194" s="20"/>
      <c r="C194" s="199"/>
      <c r="D194" s="14"/>
      <c r="E194" s="14"/>
      <c r="F194" s="14"/>
      <c r="G194" s="14"/>
      <c r="H194" s="14"/>
      <c r="I194" s="83"/>
      <c r="J194" s="20"/>
      <c r="K194" s="20"/>
      <c r="L194" s="15"/>
      <c r="M194" s="15"/>
      <c r="N194" s="14"/>
      <c r="O194" s="20"/>
      <c r="P194" s="15"/>
      <c r="Q194" s="20"/>
      <c r="R194" s="20"/>
      <c r="S194" s="20"/>
      <c r="T194" s="20"/>
      <c r="U194" s="124"/>
      <c r="V194" s="53"/>
      <c r="W194" s="53"/>
      <c r="X194" s="53"/>
      <c r="Y194" s="53"/>
      <c r="Z194" s="121"/>
      <c r="AA194" s="121"/>
    </row>
    <row r="195" spans="1:27" ht="18.75" customHeight="1" thickBot="1">
      <c r="A195" s="35" t="s">
        <v>25</v>
      </c>
      <c r="B195" s="36">
        <f>B173+B182+B193</f>
        <v>486</v>
      </c>
      <c r="C195" s="195">
        <f>C173+C182+C193</f>
        <v>470</v>
      </c>
      <c r="D195" s="36">
        <f>D173+D182+D193</f>
        <v>271</v>
      </c>
      <c r="E195" s="36">
        <f>E173+E182+E193</f>
        <v>299</v>
      </c>
      <c r="F195" s="36"/>
      <c r="G195" s="36"/>
      <c r="H195" s="36"/>
      <c r="I195" s="79">
        <f>I173+I182+I193</f>
        <v>505</v>
      </c>
      <c r="J195" s="39">
        <f>J173+J182+J193</f>
        <v>285</v>
      </c>
      <c r="K195" s="36">
        <f>K173+K182+K193</f>
        <v>47</v>
      </c>
      <c r="L195" s="37">
        <f>(I195-B195)/I195</f>
        <v>0.03762376237623762</v>
      </c>
      <c r="M195" s="37">
        <f>(J195-D195)/D195</f>
        <v>0.05166051660516605</v>
      </c>
      <c r="N195" s="38">
        <f>K195/J195*100</f>
        <v>16.49122807017544</v>
      </c>
      <c r="O195" s="39">
        <f>O173+O182+O193</f>
        <v>484.9661604454022</v>
      </c>
      <c r="P195" s="38">
        <f>(E195/C195)*100</f>
        <v>63.61702127659574</v>
      </c>
      <c r="Q195" s="39">
        <f>Q173+Q182+Q193</f>
        <v>310.2177732609124</v>
      </c>
      <c r="R195" s="39">
        <f>R173+R182+R193</f>
        <v>310.2177732609124</v>
      </c>
      <c r="S195" s="39">
        <f>S173+S182+S193</f>
        <v>46.84131108365607</v>
      </c>
      <c r="T195" s="39">
        <f>T173+T182+T193</f>
        <v>46.84131108365607</v>
      </c>
      <c r="U195" s="39">
        <f>U173+U182+U193</f>
        <v>42.37311426003589</v>
      </c>
      <c r="V195" s="59">
        <v>0.359449085572364</v>
      </c>
      <c r="W195" s="67">
        <f>W173+W182+W193</f>
        <v>46.95462788708297</v>
      </c>
      <c r="X195" s="59">
        <v>0.359449085572364</v>
      </c>
      <c r="Y195" s="67" t="e">
        <f>Y173+Y182+Y193</f>
        <v>#DIV/0!</v>
      </c>
      <c r="Z195" s="114">
        <f>D195/(G195+D195)</f>
        <v>1</v>
      </c>
      <c r="AA195" s="114">
        <f>E195/(H195+E195)</f>
        <v>1</v>
      </c>
    </row>
    <row r="196" ht="15.75">
      <c r="A196" s="1" t="s">
        <v>0</v>
      </c>
    </row>
    <row r="197" ht="15.75">
      <c r="A197" s="1" t="s">
        <v>1</v>
      </c>
    </row>
    <row r="198" ht="15.75">
      <c r="A198" s="1" t="s">
        <v>26</v>
      </c>
    </row>
    <row r="199" ht="15.75">
      <c r="A199" s="1"/>
    </row>
    <row r="200" ht="15.75">
      <c r="A200" s="1" t="s">
        <v>36</v>
      </c>
    </row>
    <row r="201" ht="2.25" customHeight="1" thickBot="1">
      <c r="A201" s="1"/>
    </row>
    <row r="202" ht="15" customHeight="1" hidden="1">
      <c r="A202" s="30" t="s">
        <v>27</v>
      </c>
    </row>
    <row r="203" spans="1:27" ht="12.75" customHeight="1">
      <c r="A203" s="308" t="s">
        <v>2</v>
      </c>
      <c r="B203" s="311" t="s">
        <v>96</v>
      </c>
      <c r="C203" s="311" t="s">
        <v>93</v>
      </c>
      <c r="D203" s="282" t="s">
        <v>97</v>
      </c>
      <c r="E203" s="282" t="s">
        <v>94</v>
      </c>
      <c r="F203" s="152"/>
      <c r="G203" s="282" t="s">
        <v>75</v>
      </c>
      <c r="H203" s="282" t="s">
        <v>76</v>
      </c>
      <c r="I203" s="305" t="s">
        <v>41</v>
      </c>
      <c r="J203" s="305" t="s">
        <v>42</v>
      </c>
      <c r="K203" s="282" t="s">
        <v>43</v>
      </c>
      <c r="L203" s="276" t="s">
        <v>44</v>
      </c>
      <c r="M203" s="276" t="s">
        <v>47</v>
      </c>
      <c r="N203" s="282" t="s">
        <v>28</v>
      </c>
      <c r="O203" s="279" t="s">
        <v>49</v>
      </c>
      <c r="P203" s="285" t="s">
        <v>53</v>
      </c>
      <c r="Q203" s="279" t="s">
        <v>48</v>
      </c>
      <c r="R203" s="279" t="s">
        <v>55</v>
      </c>
      <c r="S203" s="279" t="s">
        <v>50</v>
      </c>
      <c r="T203" s="279" t="s">
        <v>51</v>
      </c>
      <c r="U203" s="279" t="s">
        <v>59</v>
      </c>
      <c r="V203" s="318" t="s">
        <v>52</v>
      </c>
      <c r="W203" s="318" t="s">
        <v>40</v>
      </c>
      <c r="X203" s="318" t="s">
        <v>38</v>
      </c>
      <c r="Y203" s="318" t="s">
        <v>39</v>
      </c>
      <c r="Z203" s="316" t="s">
        <v>46</v>
      </c>
      <c r="AA203" s="316" t="s">
        <v>46</v>
      </c>
    </row>
    <row r="204" spans="1:27" ht="12.75">
      <c r="A204" s="309"/>
      <c r="B204" s="312"/>
      <c r="C204" s="312"/>
      <c r="D204" s="283"/>
      <c r="E204" s="283"/>
      <c r="F204" s="153"/>
      <c r="G204" s="314"/>
      <c r="H204" s="314"/>
      <c r="I204" s="306"/>
      <c r="J204" s="306"/>
      <c r="K204" s="283"/>
      <c r="L204" s="277"/>
      <c r="M204" s="277"/>
      <c r="N204" s="283"/>
      <c r="O204" s="280"/>
      <c r="P204" s="286"/>
      <c r="Q204" s="280"/>
      <c r="R204" s="280"/>
      <c r="S204" s="280"/>
      <c r="T204" s="280"/>
      <c r="U204" s="280"/>
      <c r="V204" s="319"/>
      <c r="W204" s="319"/>
      <c r="X204" s="319"/>
      <c r="Y204" s="319"/>
      <c r="Z204" s="317"/>
      <c r="AA204" s="317"/>
    </row>
    <row r="205" spans="1:27" ht="12.75">
      <c r="A205" s="309"/>
      <c r="B205" s="312"/>
      <c r="C205" s="312"/>
      <c r="D205" s="283"/>
      <c r="E205" s="283"/>
      <c r="F205" s="153"/>
      <c r="G205" s="314"/>
      <c r="H205" s="314"/>
      <c r="I205" s="306"/>
      <c r="J205" s="306"/>
      <c r="K205" s="283"/>
      <c r="L205" s="277"/>
      <c r="M205" s="277"/>
      <c r="N205" s="283"/>
      <c r="O205" s="280"/>
      <c r="P205" s="286"/>
      <c r="Q205" s="280"/>
      <c r="R205" s="280"/>
      <c r="S205" s="280"/>
      <c r="T205" s="280"/>
      <c r="U205" s="280"/>
      <c r="V205" s="319"/>
      <c r="W205" s="319"/>
      <c r="X205" s="319"/>
      <c r="Y205" s="319"/>
      <c r="Z205" s="317"/>
      <c r="AA205" s="317"/>
    </row>
    <row r="206" spans="1:27" ht="139.5" customHeight="1">
      <c r="A206" s="310"/>
      <c r="B206" s="313"/>
      <c r="C206" s="313"/>
      <c r="D206" s="284"/>
      <c r="E206" s="284"/>
      <c r="F206" s="154"/>
      <c r="G206" s="315"/>
      <c r="H206" s="315"/>
      <c r="I206" s="307"/>
      <c r="J206" s="307"/>
      <c r="K206" s="284"/>
      <c r="L206" s="278"/>
      <c r="M206" s="278"/>
      <c r="N206" s="284"/>
      <c r="O206" s="281"/>
      <c r="P206" s="287"/>
      <c r="Q206" s="281"/>
      <c r="R206" s="281"/>
      <c r="S206" s="281"/>
      <c r="T206" s="281"/>
      <c r="U206" s="281"/>
      <c r="V206" s="320"/>
      <c r="W206" s="319"/>
      <c r="X206" s="319"/>
      <c r="Y206" s="319"/>
      <c r="Z206" s="317"/>
      <c r="AA206" s="317"/>
    </row>
    <row r="207" spans="1:27" ht="18.75" customHeight="1">
      <c r="A207" s="31" t="s">
        <v>3</v>
      </c>
      <c r="B207" s="16">
        <v>3</v>
      </c>
      <c r="C207" s="16">
        <v>3</v>
      </c>
      <c r="D207" s="3">
        <v>1</v>
      </c>
      <c r="E207" s="3">
        <v>1</v>
      </c>
      <c r="F207" s="3"/>
      <c r="G207" s="3"/>
      <c r="H207" s="3"/>
      <c r="I207" s="76">
        <v>3</v>
      </c>
      <c r="J207" s="24">
        <v>1</v>
      </c>
      <c r="K207" s="16">
        <v>0</v>
      </c>
      <c r="L207" s="21">
        <f aca="true" t="shared" si="131" ref="L207:L212">(I207-B207)/B207</f>
        <v>0</v>
      </c>
      <c r="M207" s="21">
        <f aca="true" t="shared" si="132" ref="M207:M212">(J207-D207)/D207</f>
        <v>0</v>
      </c>
      <c r="N207" s="4">
        <f aca="true" t="shared" si="133" ref="N207:N212">K207/J207*100</f>
        <v>0</v>
      </c>
      <c r="O207" s="16">
        <f>C207*(1+L207)</f>
        <v>3</v>
      </c>
      <c r="P207" s="4">
        <f aca="true" t="shared" si="134" ref="P207:P212">(E207/C207)*100</f>
        <v>33.33333333333333</v>
      </c>
      <c r="Q207" s="16">
        <f>E207*(1+L207)</f>
        <v>1</v>
      </c>
      <c r="R207" s="16">
        <f>O207/100*P207</f>
        <v>0.9999999999999998</v>
      </c>
      <c r="S207" s="16">
        <f>Q207/100*N207</f>
        <v>0</v>
      </c>
      <c r="T207" s="16">
        <f>R207/100*N207</f>
        <v>0</v>
      </c>
      <c r="U207" s="16">
        <f>R207/100*(N207-N$323)</f>
        <v>-0.014449999999999996</v>
      </c>
      <c r="V207" s="41">
        <f aca="true" t="shared" si="135" ref="V207:V212">D207/B207</f>
        <v>0.3333333333333333</v>
      </c>
      <c r="W207" s="68" t="s">
        <v>31</v>
      </c>
      <c r="X207" s="41">
        <v>0.29508196721311475</v>
      </c>
      <c r="Y207" s="68">
        <f>+(((((I207/B207)*C207)*(J207/I207))*(N207/100)))*((E207/C207)/X207)</f>
        <v>0</v>
      </c>
      <c r="Z207" s="118">
        <f aca="true" t="shared" si="136" ref="Z207:AA212">D207/(G207+D207)</f>
        <v>1</v>
      </c>
      <c r="AA207" s="118">
        <f t="shared" si="136"/>
        <v>1</v>
      </c>
    </row>
    <row r="208" spans="1:27" ht="18.75" customHeight="1">
      <c r="A208" s="55" t="s">
        <v>4</v>
      </c>
      <c r="B208" s="5">
        <v>7</v>
      </c>
      <c r="C208" s="5">
        <v>9</v>
      </c>
      <c r="D208" s="5">
        <v>5</v>
      </c>
      <c r="E208" s="5">
        <v>8</v>
      </c>
      <c r="F208" s="5"/>
      <c r="G208" s="5"/>
      <c r="H208" s="5"/>
      <c r="I208" s="77">
        <v>8</v>
      </c>
      <c r="J208" s="25">
        <v>5</v>
      </c>
      <c r="K208" s="5">
        <v>1</v>
      </c>
      <c r="L208" s="26">
        <f t="shared" si="131"/>
        <v>0.14285714285714285</v>
      </c>
      <c r="M208" s="26">
        <f t="shared" si="132"/>
        <v>0</v>
      </c>
      <c r="N208" s="6">
        <f t="shared" si="133"/>
        <v>20</v>
      </c>
      <c r="O208" s="17">
        <f>C208*(1+L208)</f>
        <v>10.285714285714285</v>
      </c>
      <c r="P208" s="6">
        <f t="shared" si="134"/>
        <v>88.88888888888889</v>
      </c>
      <c r="Q208" s="17">
        <f>E208*(1+L208)</f>
        <v>9.142857142857142</v>
      </c>
      <c r="R208" s="16">
        <f>O208/100*P208</f>
        <v>9.14285714285714</v>
      </c>
      <c r="S208" s="17">
        <f>Q208/100*N208</f>
        <v>1.8285714285714285</v>
      </c>
      <c r="T208" s="17">
        <f>R208/100*N208</f>
        <v>1.828571428571428</v>
      </c>
      <c r="U208" s="126">
        <f>R208/100*(N208-N$323)</f>
        <v>1.6964571428571422</v>
      </c>
      <c r="V208" s="51">
        <f t="shared" si="135"/>
        <v>0.7142857142857143</v>
      </c>
      <c r="W208" s="65">
        <f>+(((((I208/B208)*C208)*(J208/I208))*(N208/100)))*((E208/C208)/V208)</f>
        <v>1.5999999999999996</v>
      </c>
      <c r="X208" s="43">
        <v>0.5172413793103449</v>
      </c>
      <c r="Y208" s="65">
        <f>+(((((I208/B208)*C208)*(J208/I208))*(N208/100)))*((E208/C208)/X208)</f>
        <v>2.2095238095238092</v>
      </c>
      <c r="Z208" s="119">
        <f t="shared" si="136"/>
        <v>1</v>
      </c>
      <c r="AA208" s="119">
        <f t="shared" si="136"/>
        <v>1</v>
      </c>
    </row>
    <row r="209" spans="1:27" ht="18.75" customHeight="1">
      <c r="A209" s="55" t="s">
        <v>5</v>
      </c>
      <c r="B209" s="84">
        <v>83</v>
      </c>
      <c r="C209" s="84">
        <v>78</v>
      </c>
      <c r="D209" s="5">
        <v>64</v>
      </c>
      <c r="E209" s="5">
        <v>71</v>
      </c>
      <c r="F209" s="5"/>
      <c r="G209" s="5"/>
      <c r="H209" s="5"/>
      <c r="I209" s="77">
        <v>102</v>
      </c>
      <c r="J209" s="25">
        <v>83</v>
      </c>
      <c r="K209" s="17">
        <v>4</v>
      </c>
      <c r="L209" s="26">
        <f t="shared" si="131"/>
        <v>0.2289156626506024</v>
      </c>
      <c r="M209" s="26">
        <f t="shared" si="132"/>
        <v>0.296875</v>
      </c>
      <c r="N209" s="6">
        <f t="shared" si="133"/>
        <v>4.819277108433735</v>
      </c>
      <c r="O209" s="17">
        <f>C209*(1+L209)</f>
        <v>95.85542168674698</v>
      </c>
      <c r="P209" s="6">
        <f t="shared" si="134"/>
        <v>91.02564102564102</v>
      </c>
      <c r="Q209" s="17">
        <f>E209*(1+L209)</f>
        <v>87.25301204819277</v>
      </c>
      <c r="R209" s="17">
        <f>O209/100*P209</f>
        <v>87.25301204819276</v>
      </c>
      <c r="S209" s="17">
        <f>Q209/100*N209</f>
        <v>4.204964436057483</v>
      </c>
      <c r="T209" s="17">
        <f>R209/100*N209</f>
        <v>4.204964436057483</v>
      </c>
      <c r="U209" s="126">
        <f>R209/100*(N209-N$323)</f>
        <v>2.9441584119610975</v>
      </c>
      <c r="V209" s="51">
        <f t="shared" si="135"/>
        <v>0.7710843373493976</v>
      </c>
      <c r="W209" s="65">
        <f>+(((((I209/B209)*C209)*(J209/I209))*(N209/100)))*((E209/C209)/V209)</f>
        <v>4.437499999999999</v>
      </c>
      <c r="X209" s="43">
        <v>0.6313131313131313</v>
      </c>
      <c r="Y209" s="65">
        <f>+(((((I209/B209)*C209)*(J209/I209))*(N209/100)))*((E209/C209)/X209)</f>
        <v>5.419951807228916</v>
      </c>
      <c r="Z209" s="119">
        <f t="shared" si="136"/>
        <v>1</v>
      </c>
      <c r="AA209" s="119">
        <f t="shared" si="136"/>
        <v>1</v>
      </c>
    </row>
    <row r="210" spans="1:27" ht="18.75" customHeight="1">
      <c r="A210" s="55" t="s">
        <v>6</v>
      </c>
      <c r="B210" s="17">
        <v>18</v>
      </c>
      <c r="C210" s="17">
        <v>11</v>
      </c>
      <c r="D210" s="5">
        <v>5</v>
      </c>
      <c r="E210" s="5">
        <v>5</v>
      </c>
      <c r="F210" s="5"/>
      <c r="G210" s="5"/>
      <c r="H210" s="5"/>
      <c r="I210" s="77">
        <v>18</v>
      </c>
      <c r="J210" s="25">
        <v>5</v>
      </c>
      <c r="K210" s="17">
        <v>0</v>
      </c>
      <c r="L210" s="26">
        <f t="shared" si="131"/>
        <v>0</v>
      </c>
      <c r="M210" s="26">
        <f t="shared" si="132"/>
        <v>0</v>
      </c>
      <c r="N210" s="6">
        <f t="shared" si="133"/>
        <v>0</v>
      </c>
      <c r="O210" s="17">
        <f>C210*(1+L210)</f>
        <v>11</v>
      </c>
      <c r="P210" s="6">
        <f t="shared" si="134"/>
        <v>45.45454545454545</v>
      </c>
      <c r="Q210" s="17">
        <f>E210*(1+L210)</f>
        <v>5</v>
      </c>
      <c r="R210" s="17">
        <f>O210/100*P210</f>
        <v>5</v>
      </c>
      <c r="S210" s="17">
        <f>Q210/100*N210</f>
        <v>0</v>
      </c>
      <c r="T210" s="17">
        <f>R210/100*N210</f>
        <v>0</v>
      </c>
      <c r="U210" s="126">
        <f>R210/100*(N210-N$323)</f>
        <v>-0.07225</v>
      </c>
      <c r="V210" s="51">
        <f t="shared" si="135"/>
        <v>0.2777777777777778</v>
      </c>
      <c r="W210" s="65">
        <f>+(((((I210/B210)*C210)*(J210/I210))*(N210/100)))*((E210/C210)/V210)</f>
        <v>0</v>
      </c>
      <c r="X210" s="43">
        <v>0.30809399477806787</v>
      </c>
      <c r="Y210" s="65">
        <f>+(((((I210/B210)*C210)*(J210/I210))*(N210/100)))*((E210/C210)/X210)</f>
        <v>0</v>
      </c>
      <c r="Z210" s="119">
        <f t="shared" si="136"/>
        <v>1</v>
      </c>
      <c r="AA210" s="119">
        <f t="shared" si="136"/>
        <v>1</v>
      </c>
    </row>
    <row r="211" spans="1:27" ht="18.75" customHeight="1">
      <c r="A211" s="56" t="s">
        <v>7</v>
      </c>
      <c r="B211" s="18">
        <v>14</v>
      </c>
      <c r="C211" s="18">
        <v>6</v>
      </c>
      <c r="D211" s="7">
        <v>7</v>
      </c>
      <c r="E211" s="7">
        <v>2</v>
      </c>
      <c r="F211" s="7"/>
      <c r="G211" s="7"/>
      <c r="H211" s="7"/>
      <c r="I211" s="78">
        <v>15</v>
      </c>
      <c r="J211" s="40">
        <v>7</v>
      </c>
      <c r="K211" s="18">
        <v>1</v>
      </c>
      <c r="L211" s="27">
        <f t="shared" si="131"/>
        <v>0.07142857142857142</v>
      </c>
      <c r="M211" s="27">
        <f t="shared" si="132"/>
        <v>0</v>
      </c>
      <c r="N211" s="8">
        <f t="shared" si="133"/>
        <v>14.285714285714285</v>
      </c>
      <c r="O211" s="18">
        <f>C211*(1+L211)</f>
        <v>6.428571428571429</v>
      </c>
      <c r="P211" s="8">
        <f t="shared" si="134"/>
        <v>33.33333333333333</v>
      </c>
      <c r="Q211" s="18">
        <f>E211*(1+L211)</f>
        <v>2.142857142857143</v>
      </c>
      <c r="R211" s="18">
        <f>O211/100*P211</f>
        <v>2.142857142857143</v>
      </c>
      <c r="S211" s="18">
        <f>Q211/100*N211</f>
        <v>0.30612244897959184</v>
      </c>
      <c r="T211" s="18">
        <f>R211/100*N211</f>
        <v>0.30612244897959184</v>
      </c>
      <c r="U211" s="131">
        <f>R211/100*(N211-N$323)</f>
        <v>0.2751581632653061</v>
      </c>
      <c r="V211" s="51">
        <f t="shared" si="135"/>
        <v>0.5</v>
      </c>
      <c r="W211" s="65">
        <f>+(((((I211/B211)*C211)*(J211/I211))*(N211/100)))*((E211/C211)/V211)</f>
        <v>0.2857142857142857</v>
      </c>
      <c r="X211" s="43">
        <v>0.6820809248554913</v>
      </c>
      <c r="Y211" s="65">
        <f>+(((((I211/B211)*C211)*(J211/I211))*(N211/100)))*((E211/C211)/X211)</f>
        <v>0.20944309927360774</v>
      </c>
      <c r="Z211" s="119">
        <f t="shared" si="136"/>
        <v>1</v>
      </c>
      <c r="AA211" s="119">
        <f t="shared" si="136"/>
        <v>1</v>
      </c>
    </row>
    <row r="212" spans="1:27" ht="18.75" customHeight="1">
      <c r="A212" s="32" t="s">
        <v>8</v>
      </c>
      <c r="B212" s="9">
        <f>SUM(B207:B211)</f>
        <v>125</v>
      </c>
      <c r="C212" s="9">
        <f>SUM(C207:C211)</f>
        <v>107</v>
      </c>
      <c r="D212" s="9">
        <f>SUM(D207:D211)</f>
        <v>82</v>
      </c>
      <c r="E212" s="9">
        <f>SUM(E207:E211)</f>
        <v>87</v>
      </c>
      <c r="F212" s="9"/>
      <c r="G212" s="9"/>
      <c r="H212" s="9"/>
      <c r="I212" s="79">
        <f>SUM(I207:I211)</f>
        <v>146</v>
      </c>
      <c r="J212" s="23">
        <f>SUM(J207:J211)</f>
        <v>101</v>
      </c>
      <c r="K212" s="9">
        <f>SUM(K207:K211)</f>
        <v>6</v>
      </c>
      <c r="L212" s="28">
        <f t="shared" si="131"/>
        <v>0.168</v>
      </c>
      <c r="M212" s="28">
        <f t="shared" si="132"/>
        <v>0.23170731707317074</v>
      </c>
      <c r="N212" s="29">
        <f t="shared" si="133"/>
        <v>5.9405940594059405</v>
      </c>
      <c r="O212" s="23">
        <f>SUM(O207:O211)</f>
        <v>126.56970740103269</v>
      </c>
      <c r="P212" s="29">
        <f t="shared" si="134"/>
        <v>81.30841121495327</v>
      </c>
      <c r="Q212" s="23">
        <f>SUM(Q207:Q211)</f>
        <v>104.53872633390705</v>
      </c>
      <c r="R212" s="23">
        <f>SUM(R207:R211)</f>
        <v>104.53872633390704</v>
      </c>
      <c r="S212" s="23">
        <f>SUM(S207:S211)</f>
        <v>6.339658313608503</v>
      </c>
      <c r="T212" s="23">
        <f>SUM(T207:T211)</f>
        <v>6.339658313608503</v>
      </c>
      <c r="U212" s="23">
        <f>SUM(U207:U211)</f>
        <v>4.829073718083546</v>
      </c>
      <c r="V212" s="64">
        <f t="shared" si="135"/>
        <v>0.656</v>
      </c>
      <c r="W212" s="48">
        <f>SUM(W207:W211)</f>
        <v>6.323214285714284</v>
      </c>
      <c r="X212" s="47">
        <v>0.4990909090909091</v>
      </c>
      <c r="Y212" s="48">
        <f>SUM(Y207:Y211)</f>
        <v>7.838918716026332</v>
      </c>
      <c r="Z212" s="115">
        <f t="shared" si="136"/>
        <v>1</v>
      </c>
      <c r="AA212" s="115">
        <f t="shared" si="136"/>
        <v>1</v>
      </c>
    </row>
    <row r="213" spans="1:27" ht="18.75" customHeight="1">
      <c r="A213" s="33"/>
      <c r="B213" s="19"/>
      <c r="C213" s="19"/>
      <c r="D213" s="10"/>
      <c r="E213" s="10"/>
      <c r="F213" s="10"/>
      <c r="G213" s="10"/>
      <c r="H213" s="10"/>
      <c r="I213" s="80"/>
      <c r="J213" s="19"/>
      <c r="K213" s="19"/>
      <c r="L213" s="11"/>
      <c r="M213" s="11"/>
      <c r="N213" s="10"/>
      <c r="O213" s="19"/>
      <c r="P213" s="11"/>
      <c r="Q213" s="19"/>
      <c r="R213" s="19"/>
      <c r="S213" s="19"/>
      <c r="T213" s="19"/>
      <c r="U213" s="123"/>
      <c r="V213" s="49"/>
      <c r="W213" s="49"/>
      <c r="X213" s="49"/>
      <c r="Y213" s="49"/>
      <c r="Z213" s="120"/>
      <c r="AA213" s="120"/>
    </row>
    <row r="214" spans="1:27" ht="18.75" customHeight="1">
      <c r="A214" s="57" t="s">
        <v>9</v>
      </c>
      <c r="B214" s="12">
        <v>28</v>
      </c>
      <c r="C214" s="12">
        <v>31</v>
      </c>
      <c r="D214" s="12">
        <v>24</v>
      </c>
      <c r="E214" s="12">
        <v>27</v>
      </c>
      <c r="F214" s="12"/>
      <c r="G214" s="12"/>
      <c r="H214" s="12"/>
      <c r="I214" s="81">
        <v>32</v>
      </c>
      <c r="J214" s="24">
        <v>26</v>
      </c>
      <c r="K214" s="12">
        <v>3</v>
      </c>
      <c r="L214" s="21">
        <f>(I214-B214)/B214</f>
        <v>0.14285714285714285</v>
      </c>
      <c r="M214" s="21">
        <f>(J214-D214)/D214</f>
        <v>0.08333333333333333</v>
      </c>
      <c r="N214" s="4">
        <f aca="true" t="shared" si="137" ref="N214:N219">K214/J214*100</f>
        <v>11.538461538461538</v>
      </c>
      <c r="O214" s="16">
        <f>C214*(1+L214)</f>
        <v>35.42857142857142</v>
      </c>
      <c r="P214" s="4">
        <f>(E214/C214)*100</f>
        <v>87.09677419354838</v>
      </c>
      <c r="Q214" s="16">
        <f>E214*(1+L214)</f>
        <v>30.857142857142854</v>
      </c>
      <c r="R214" s="16">
        <f aca="true" t="shared" si="138" ref="R214:R219">O214/100*P214</f>
        <v>30.857142857142854</v>
      </c>
      <c r="S214" s="16">
        <f aca="true" t="shared" si="139" ref="S214:S219">Q214/100*N214</f>
        <v>3.5604395604395602</v>
      </c>
      <c r="T214" s="16">
        <f aca="true" t="shared" si="140" ref="T214:T219">R214/100*N214</f>
        <v>3.5604395604395602</v>
      </c>
      <c r="U214" s="125">
        <f>R214/100*(N214-N$323)</f>
        <v>3.114553846153846</v>
      </c>
      <c r="V214" s="41">
        <f>D214/B214</f>
        <v>0.8571428571428571</v>
      </c>
      <c r="W214" s="65">
        <f>+(((((I214/B214)*C214)*(J214/I214))*(N214/100)))*((E214/C214)/V214)</f>
        <v>3.374999999999999</v>
      </c>
      <c r="X214" s="41">
        <v>0.7272727272727273</v>
      </c>
      <c r="Y214" s="65">
        <f aca="true" t="shared" si="141" ref="Y214:Y221">+(((((I214/B214)*C214)*(J214/I214))*(N214/100)))*((E214/C214)/X214)</f>
        <v>3.9776785714285703</v>
      </c>
      <c r="Z214" s="119">
        <f aca="true" t="shared" si="142" ref="Z214:AA221">D214/(G214+D214)</f>
        <v>1</v>
      </c>
      <c r="AA214" s="119">
        <f t="shared" si="142"/>
        <v>1</v>
      </c>
    </row>
    <row r="215" spans="1:27" ht="18.75" customHeight="1">
      <c r="A215" s="58" t="s">
        <v>10</v>
      </c>
      <c r="B215" s="17">
        <v>14</v>
      </c>
      <c r="C215" s="17">
        <v>14</v>
      </c>
      <c r="D215" s="13">
        <v>7</v>
      </c>
      <c r="E215" s="13">
        <v>11</v>
      </c>
      <c r="F215" s="13"/>
      <c r="G215" s="13"/>
      <c r="H215" s="13"/>
      <c r="I215" s="82">
        <v>16</v>
      </c>
      <c r="J215" s="25">
        <v>9</v>
      </c>
      <c r="K215" s="17">
        <v>0</v>
      </c>
      <c r="L215" s="26">
        <f>(I215-B215)/B215</f>
        <v>0.14285714285714285</v>
      </c>
      <c r="M215" s="26">
        <f>(J215-D215)/D215</f>
        <v>0.2857142857142857</v>
      </c>
      <c r="N215" s="6">
        <f t="shared" si="137"/>
        <v>0</v>
      </c>
      <c r="O215" s="17">
        <f>C215*(1+L215)</f>
        <v>16</v>
      </c>
      <c r="P215" s="6">
        <f>(E215/C215)*100</f>
        <v>78.57142857142857</v>
      </c>
      <c r="Q215" s="17">
        <f>E215*(1+L215)</f>
        <v>12.571428571428571</v>
      </c>
      <c r="R215" s="17">
        <f t="shared" si="138"/>
        <v>12.571428571428571</v>
      </c>
      <c r="S215" s="17">
        <f t="shared" si="139"/>
        <v>0</v>
      </c>
      <c r="T215" s="17">
        <f t="shared" si="140"/>
        <v>0</v>
      </c>
      <c r="U215" s="126">
        <f>R215/100*(N215-N$323)</f>
        <v>-0.18165714285714285</v>
      </c>
      <c r="V215" s="51">
        <f>D215/B215</f>
        <v>0.5</v>
      </c>
      <c r="W215" s="65">
        <f>+(((((I215/B215)*C215)*(J215/I215))*(N215/100)))*((E215/C215)/V215)</f>
        <v>0</v>
      </c>
      <c r="X215" s="51">
        <v>0.42990654205607476</v>
      </c>
      <c r="Y215" s="65">
        <f t="shared" si="141"/>
        <v>0</v>
      </c>
      <c r="Z215" s="119">
        <f t="shared" si="142"/>
        <v>1</v>
      </c>
      <c r="AA215" s="119">
        <f t="shared" si="142"/>
        <v>1</v>
      </c>
    </row>
    <row r="216" spans="1:27" ht="18.75" customHeight="1">
      <c r="A216" s="58" t="s">
        <v>11</v>
      </c>
      <c r="B216" s="17">
        <v>1</v>
      </c>
      <c r="C216" s="17">
        <v>1</v>
      </c>
      <c r="D216" s="13">
        <v>1</v>
      </c>
      <c r="E216" s="13">
        <v>1</v>
      </c>
      <c r="F216" s="13"/>
      <c r="G216" s="13"/>
      <c r="H216" s="13"/>
      <c r="I216" s="82">
        <v>1</v>
      </c>
      <c r="J216" s="25">
        <v>1</v>
      </c>
      <c r="K216" s="17">
        <v>0</v>
      </c>
      <c r="L216" s="26" t="s">
        <v>31</v>
      </c>
      <c r="M216" s="26" t="s">
        <v>31</v>
      </c>
      <c r="N216" s="6">
        <f t="shared" si="137"/>
        <v>0</v>
      </c>
      <c r="O216" s="17" t="s">
        <v>31</v>
      </c>
      <c r="P216" s="6">
        <f>(E216/C216)*100</f>
        <v>100</v>
      </c>
      <c r="Q216" s="17" t="s">
        <v>31</v>
      </c>
      <c r="R216" s="17" t="s">
        <v>31</v>
      </c>
      <c r="S216" s="17"/>
      <c r="T216" s="17" t="s">
        <v>31</v>
      </c>
      <c r="U216" s="126"/>
      <c r="V216" s="17" t="s">
        <v>31</v>
      </c>
      <c r="W216" s="17" t="s">
        <v>31</v>
      </c>
      <c r="X216" s="51">
        <v>0.4</v>
      </c>
      <c r="Y216" s="65">
        <f t="shared" si="141"/>
        <v>0</v>
      </c>
      <c r="Z216" s="119">
        <f t="shared" si="142"/>
        <v>1</v>
      </c>
      <c r="AA216" s="119">
        <f t="shared" si="142"/>
        <v>1</v>
      </c>
    </row>
    <row r="217" spans="1:27" ht="18.75" customHeight="1">
      <c r="A217" s="58" t="s">
        <v>12</v>
      </c>
      <c r="B217" s="17">
        <v>6</v>
      </c>
      <c r="C217" s="17">
        <v>3</v>
      </c>
      <c r="D217" s="13">
        <v>4</v>
      </c>
      <c r="E217" s="13">
        <v>3</v>
      </c>
      <c r="F217" s="13"/>
      <c r="G217" s="13"/>
      <c r="H217" s="13"/>
      <c r="I217" s="82">
        <v>6</v>
      </c>
      <c r="J217" s="25">
        <v>4</v>
      </c>
      <c r="K217" s="17">
        <v>1</v>
      </c>
      <c r="L217" s="26">
        <f>(I217-B217)/B217</f>
        <v>0</v>
      </c>
      <c r="M217" s="26">
        <f>(J217-D217)/D217</f>
        <v>0</v>
      </c>
      <c r="N217" s="6">
        <f t="shared" si="137"/>
        <v>25</v>
      </c>
      <c r="O217" s="17">
        <f>C217*(1+L217)</f>
        <v>3</v>
      </c>
      <c r="P217" s="6">
        <f>(E217/C217)*100</f>
        <v>100</v>
      </c>
      <c r="Q217" s="17">
        <f>E217*(1+L217)</f>
        <v>3</v>
      </c>
      <c r="R217" s="17">
        <f t="shared" si="138"/>
        <v>3</v>
      </c>
      <c r="S217" s="17">
        <f t="shared" si="139"/>
        <v>0.75</v>
      </c>
      <c r="T217" s="17">
        <f t="shared" si="140"/>
        <v>0.75</v>
      </c>
      <c r="U217" s="126">
        <f>R217/100*(N217-N$323)</f>
        <v>0.70665</v>
      </c>
      <c r="V217" s="51">
        <f>D217/B217</f>
        <v>0.6666666666666666</v>
      </c>
      <c r="W217" s="65">
        <f>+(((((I217/B217)*C217)*(J217/I217))*(N217/100)))*((E217/C217)/V217)</f>
        <v>0.75</v>
      </c>
      <c r="X217" s="51">
        <v>0.5585585585585585</v>
      </c>
      <c r="Y217" s="65">
        <f t="shared" si="141"/>
        <v>0.8951612903225807</v>
      </c>
      <c r="Z217" s="119">
        <f t="shared" si="142"/>
        <v>1</v>
      </c>
      <c r="AA217" s="119">
        <f t="shared" si="142"/>
        <v>1</v>
      </c>
    </row>
    <row r="218" spans="1:27" ht="18.75" customHeight="1">
      <c r="A218" s="55" t="s">
        <v>13</v>
      </c>
      <c r="B218" s="17">
        <v>2</v>
      </c>
      <c r="C218" s="17">
        <v>1</v>
      </c>
      <c r="D218" s="5">
        <v>1</v>
      </c>
      <c r="E218" s="5">
        <v>1</v>
      </c>
      <c r="F218" s="5"/>
      <c r="G218" s="5"/>
      <c r="H218" s="5"/>
      <c r="I218" s="77">
        <v>2</v>
      </c>
      <c r="J218" s="25">
        <v>1</v>
      </c>
      <c r="K218" s="17">
        <v>0</v>
      </c>
      <c r="L218" s="26">
        <f>(I218-B218)/B218</f>
        <v>0</v>
      </c>
      <c r="M218" s="26">
        <f>(J218-D218)/D218</f>
        <v>0</v>
      </c>
      <c r="N218" s="6">
        <f t="shared" si="137"/>
        <v>0</v>
      </c>
      <c r="O218" s="17">
        <f>C218*(1+L218)</f>
        <v>1</v>
      </c>
      <c r="P218" s="17" t="s">
        <v>31</v>
      </c>
      <c r="Q218" s="17" t="s">
        <v>31</v>
      </c>
      <c r="R218" s="17" t="s">
        <v>31</v>
      </c>
      <c r="S218" s="17"/>
      <c r="T218" s="17" t="s">
        <v>31</v>
      </c>
      <c r="U218" s="126"/>
      <c r="V218" s="17" t="s">
        <v>31</v>
      </c>
      <c r="W218" s="17" t="s">
        <v>31</v>
      </c>
      <c r="X218" s="43">
        <v>0.6607142857142857</v>
      </c>
      <c r="Y218" s="65">
        <f t="shared" si="141"/>
        <v>0</v>
      </c>
      <c r="Z218" s="119">
        <f t="shared" si="142"/>
        <v>1</v>
      </c>
      <c r="AA218" s="119">
        <f t="shared" si="142"/>
        <v>1</v>
      </c>
    </row>
    <row r="219" spans="1:27" ht="18.75" customHeight="1">
      <c r="A219" s="55" t="s">
        <v>14</v>
      </c>
      <c r="B219" s="17">
        <v>12</v>
      </c>
      <c r="C219" s="17">
        <v>4</v>
      </c>
      <c r="D219" s="5">
        <v>6</v>
      </c>
      <c r="E219" s="5">
        <v>4</v>
      </c>
      <c r="F219" s="5"/>
      <c r="G219" s="5"/>
      <c r="H219" s="5"/>
      <c r="I219" s="77">
        <v>15</v>
      </c>
      <c r="J219" s="25">
        <v>9</v>
      </c>
      <c r="K219" s="17">
        <v>0</v>
      </c>
      <c r="L219" s="26">
        <f>(I219-B219)/B219</f>
        <v>0.25</v>
      </c>
      <c r="M219" s="26">
        <f>(J219-D219)/D219</f>
        <v>0.5</v>
      </c>
      <c r="N219" s="6">
        <f t="shared" si="137"/>
        <v>0</v>
      </c>
      <c r="O219" s="17">
        <f>C219*(1+L219)</f>
        <v>5</v>
      </c>
      <c r="P219" s="6">
        <f>(E219/C219)*100</f>
        <v>100</v>
      </c>
      <c r="Q219" s="17">
        <f>E219*(1+L219)</f>
        <v>5</v>
      </c>
      <c r="R219" s="17">
        <f t="shared" si="138"/>
        <v>5</v>
      </c>
      <c r="S219" s="17">
        <f t="shared" si="139"/>
        <v>0</v>
      </c>
      <c r="T219" s="17">
        <f t="shared" si="140"/>
        <v>0</v>
      </c>
      <c r="U219" s="126">
        <f>R219/100*(N219-N$323)</f>
        <v>-0.07225</v>
      </c>
      <c r="V219" s="51">
        <f>D219/B219</f>
        <v>0.5</v>
      </c>
      <c r="W219" s="65">
        <f>+(((((I219/B219)*C219)*(J219/I219))*(N219/100)))*((E219/C219)/V219)</f>
        <v>0</v>
      </c>
      <c r="X219" s="43">
        <v>0.6</v>
      </c>
      <c r="Y219" s="65">
        <f t="shared" si="141"/>
        <v>0</v>
      </c>
      <c r="Z219" s="119">
        <f t="shared" si="142"/>
        <v>1</v>
      </c>
      <c r="AA219" s="119">
        <f t="shared" si="142"/>
        <v>1</v>
      </c>
    </row>
    <row r="220" spans="1:27" ht="18.75" customHeight="1">
      <c r="A220" s="56" t="s">
        <v>15</v>
      </c>
      <c r="B220" s="18">
        <v>0</v>
      </c>
      <c r="C220" s="18"/>
      <c r="D220" s="7">
        <v>0</v>
      </c>
      <c r="E220" s="7"/>
      <c r="F220" s="7"/>
      <c r="G220" s="7"/>
      <c r="H220" s="7"/>
      <c r="I220" s="78"/>
      <c r="J220" s="40">
        <v>0</v>
      </c>
      <c r="K220" s="18">
        <v>0</v>
      </c>
      <c r="L220" s="17" t="s">
        <v>31</v>
      </c>
      <c r="M220" s="17" t="s">
        <v>31</v>
      </c>
      <c r="N220" s="17" t="s">
        <v>31</v>
      </c>
      <c r="O220" s="17" t="s">
        <v>31</v>
      </c>
      <c r="P220" s="17" t="s">
        <v>31</v>
      </c>
      <c r="Q220" s="17" t="s">
        <v>31</v>
      </c>
      <c r="R220" s="17" t="s">
        <v>31</v>
      </c>
      <c r="S220" s="17"/>
      <c r="T220" s="17" t="s">
        <v>31</v>
      </c>
      <c r="U220" s="127"/>
      <c r="V220" s="17" t="s">
        <v>31</v>
      </c>
      <c r="W220" s="17" t="s">
        <v>31</v>
      </c>
      <c r="X220" s="45">
        <v>1</v>
      </c>
      <c r="Y220" s="65" t="e">
        <f t="shared" si="141"/>
        <v>#DIV/0!</v>
      </c>
      <c r="Z220" s="119" t="e">
        <f t="shared" si="142"/>
        <v>#DIV/0!</v>
      </c>
      <c r="AA220" s="119" t="e">
        <f t="shared" si="142"/>
        <v>#DIV/0!</v>
      </c>
    </row>
    <row r="221" spans="1:27" ht="18.75" customHeight="1">
      <c r="A221" s="32" t="s">
        <v>8</v>
      </c>
      <c r="B221" s="9">
        <f>SUM(B214:B220)</f>
        <v>63</v>
      </c>
      <c r="C221" s="9">
        <f>SUM(C214:C220)</f>
        <v>54</v>
      </c>
      <c r="D221" s="9">
        <f>SUM(D214:D220)</f>
        <v>43</v>
      </c>
      <c r="E221" s="9">
        <f>SUM(E214:E220)</f>
        <v>47</v>
      </c>
      <c r="F221" s="9"/>
      <c r="G221" s="9"/>
      <c r="H221" s="9"/>
      <c r="I221" s="79">
        <f>SUM(I214:I220)</f>
        <v>72</v>
      </c>
      <c r="J221" s="23">
        <f>SUM(J214:J220)</f>
        <v>50</v>
      </c>
      <c r="K221" s="9">
        <f>SUM(K214:K220)</f>
        <v>4</v>
      </c>
      <c r="L221" s="28">
        <f>(I221-B221)/B221</f>
        <v>0.14285714285714285</v>
      </c>
      <c r="M221" s="28">
        <f>(J221-D221)/D221</f>
        <v>0.16279069767441862</v>
      </c>
      <c r="N221" s="29">
        <f>K221/J221*100</f>
        <v>8</v>
      </c>
      <c r="O221" s="23">
        <f>SUM(O214:O220)</f>
        <v>60.42857142857142</v>
      </c>
      <c r="P221" s="29">
        <f>(E221/C221)*100</f>
        <v>87.03703703703704</v>
      </c>
      <c r="Q221" s="23">
        <f>SUM(Q214:Q220)</f>
        <v>51.42857142857142</v>
      </c>
      <c r="R221" s="23">
        <f>SUM(R214:R220)</f>
        <v>51.42857142857142</v>
      </c>
      <c r="S221" s="23">
        <f>SUM(S214:S220)</f>
        <v>4.31043956043956</v>
      </c>
      <c r="T221" s="23">
        <f>SUM(T214:T220)</f>
        <v>4.31043956043956</v>
      </c>
      <c r="U221" s="23">
        <f>SUM(U214:U220)</f>
        <v>3.567296703296703</v>
      </c>
      <c r="V221" s="47">
        <v>0.5219594594594594</v>
      </c>
      <c r="W221" s="48">
        <f>SUM(W214:W220)</f>
        <v>4.124999999999999</v>
      </c>
      <c r="X221" s="47">
        <v>0.5219594594594594</v>
      </c>
      <c r="Y221" s="69">
        <f t="shared" si="141"/>
        <v>5.717162377356552</v>
      </c>
      <c r="Z221" s="116">
        <f t="shared" si="142"/>
        <v>1</v>
      </c>
      <c r="AA221" s="116">
        <f t="shared" si="142"/>
        <v>1</v>
      </c>
    </row>
    <row r="222" spans="1:27" ht="18.75" customHeight="1">
      <c r="A222" s="33"/>
      <c r="B222" s="19"/>
      <c r="C222" s="19"/>
      <c r="D222" s="10"/>
      <c r="E222" s="10"/>
      <c r="F222" s="10"/>
      <c r="G222" s="10"/>
      <c r="H222" s="10"/>
      <c r="I222" s="80"/>
      <c r="J222" s="19"/>
      <c r="K222" s="19"/>
      <c r="L222" s="11"/>
      <c r="M222" s="11"/>
      <c r="N222" s="10"/>
      <c r="O222" s="19"/>
      <c r="P222" s="11"/>
      <c r="Q222" s="19"/>
      <c r="R222" s="19"/>
      <c r="S222" s="19"/>
      <c r="T222" s="19"/>
      <c r="U222" s="123"/>
      <c r="V222" s="49"/>
      <c r="W222" s="49"/>
      <c r="X222" s="49"/>
      <c r="Y222" s="49"/>
      <c r="Z222" s="120"/>
      <c r="AA222" s="120"/>
    </row>
    <row r="223" spans="1:27" ht="18.75" customHeight="1">
      <c r="A223" s="31" t="s">
        <v>16</v>
      </c>
      <c r="B223" s="3">
        <v>75</v>
      </c>
      <c r="C223" s="3">
        <v>38</v>
      </c>
      <c r="D223" s="3">
        <v>43</v>
      </c>
      <c r="E223" s="3">
        <v>26</v>
      </c>
      <c r="F223" s="3"/>
      <c r="G223" s="3"/>
      <c r="H223" s="3"/>
      <c r="I223" s="76">
        <v>75</v>
      </c>
      <c r="J223" s="24">
        <v>43</v>
      </c>
      <c r="K223" s="3">
        <v>1</v>
      </c>
      <c r="L223" s="21">
        <f aca="true" t="shared" si="143" ref="L223:L231">(I223-B223)/B223</f>
        <v>0</v>
      </c>
      <c r="M223" s="21">
        <f aca="true" t="shared" si="144" ref="M223:M232">(J223-D223)/D223</f>
        <v>0</v>
      </c>
      <c r="N223" s="4">
        <f aca="true" t="shared" si="145" ref="N223:N231">K223/J223*100</f>
        <v>2.3255813953488373</v>
      </c>
      <c r="O223" s="16">
        <f>C223*(1+L223)</f>
        <v>38</v>
      </c>
      <c r="P223" s="4">
        <f>(E223/C223)*100</f>
        <v>68.42105263157895</v>
      </c>
      <c r="Q223" s="17">
        <f>E223*(1+L223)</f>
        <v>26</v>
      </c>
      <c r="R223" s="16">
        <f aca="true" t="shared" si="146" ref="R223:R231">O223/100*P223</f>
        <v>26</v>
      </c>
      <c r="S223" s="16">
        <f aca="true" t="shared" si="147" ref="S223:S231">Q223/100*N223</f>
        <v>0.6046511627906977</v>
      </c>
      <c r="T223" s="16">
        <f>R223/100*N223</f>
        <v>0.6046511627906977</v>
      </c>
      <c r="U223" s="125">
        <f>R223/100*(N223-N$323)</f>
        <v>0.22895116279069777</v>
      </c>
      <c r="V223" s="41">
        <f>D223/B223</f>
        <v>0.5733333333333334</v>
      </c>
      <c r="W223" s="65">
        <f>+(((((I223/B223)*C223)*(J223/I223))*(N223/100)))*((E223/C223)/V223)</f>
        <v>0.6046511627906977</v>
      </c>
      <c r="X223" s="52">
        <v>0.23333333333333334</v>
      </c>
      <c r="Y223" s="65">
        <f aca="true" t="shared" si="148" ref="Y223:Y231">+(((((I223/B223)*C223)*(J223/I223))*(N223/100)))*((E223/C223)/X223)</f>
        <v>1.485714285714286</v>
      </c>
      <c r="Z223" s="119">
        <f aca="true" t="shared" si="149" ref="Z223:Z232">D223/(G223+D223)</f>
        <v>1</v>
      </c>
      <c r="AA223" s="119">
        <f aca="true" t="shared" si="150" ref="AA223:AA232">E223/(H223+E223)</f>
        <v>1</v>
      </c>
    </row>
    <row r="224" spans="1:27" ht="18.75" customHeight="1">
      <c r="A224" s="55" t="s">
        <v>17</v>
      </c>
      <c r="B224" s="5">
        <v>0</v>
      </c>
      <c r="C224" s="5">
        <v>0</v>
      </c>
      <c r="D224" s="5">
        <v>0</v>
      </c>
      <c r="E224" s="5">
        <v>0</v>
      </c>
      <c r="F224" s="5"/>
      <c r="G224" s="5"/>
      <c r="H224" s="5"/>
      <c r="I224" s="77">
        <v>0</v>
      </c>
      <c r="J224" s="25">
        <v>1</v>
      </c>
      <c r="K224" s="5">
        <v>0</v>
      </c>
      <c r="L224" s="26" t="e">
        <f t="shared" si="143"/>
        <v>#DIV/0!</v>
      </c>
      <c r="M224" s="26" t="e">
        <f t="shared" si="144"/>
        <v>#DIV/0!</v>
      </c>
      <c r="N224" s="6">
        <f t="shared" si="145"/>
        <v>0</v>
      </c>
      <c r="O224" s="17" t="s">
        <v>31</v>
      </c>
      <c r="P224" s="17" t="s">
        <v>31</v>
      </c>
      <c r="Q224" s="17" t="s">
        <v>31</v>
      </c>
      <c r="R224" s="17" t="s">
        <v>31</v>
      </c>
      <c r="S224" s="17"/>
      <c r="T224" s="17" t="s">
        <v>31</v>
      </c>
      <c r="U224" s="126"/>
      <c r="V224" s="17" t="s">
        <v>31</v>
      </c>
      <c r="W224" s="17" t="s">
        <v>31</v>
      </c>
      <c r="X224" s="43">
        <v>0.15625</v>
      </c>
      <c r="Y224" s="65" t="e">
        <f t="shared" si="148"/>
        <v>#DIV/0!</v>
      </c>
      <c r="Z224" s="119" t="e">
        <f t="shared" si="149"/>
        <v>#DIV/0!</v>
      </c>
      <c r="AA224" s="119" t="e">
        <f t="shared" si="150"/>
        <v>#DIV/0!</v>
      </c>
    </row>
    <row r="225" spans="1:27" ht="18.75" customHeight="1">
      <c r="A225" s="55" t="s">
        <v>18</v>
      </c>
      <c r="B225" s="17">
        <v>42</v>
      </c>
      <c r="C225" s="17">
        <v>27</v>
      </c>
      <c r="D225" s="5">
        <v>31</v>
      </c>
      <c r="E225" s="5">
        <v>20</v>
      </c>
      <c r="F225" s="5"/>
      <c r="G225" s="5"/>
      <c r="H225" s="5"/>
      <c r="I225" s="77">
        <v>44</v>
      </c>
      <c r="J225" s="25">
        <v>32</v>
      </c>
      <c r="K225" s="17">
        <v>0</v>
      </c>
      <c r="L225" s="26">
        <f t="shared" si="143"/>
        <v>0.047619047619047616</v>
      </c>
      <c r="M225" s="26">
        <f t="shared" si="144"/>
        <v>0.03225806451612903</v>
      </c>
      <c r="N225" s="6">
        <f t="shared" si="145"/>
        <v>0</v>
      </c>
      <c r="O225" s="17">
        <f>C225*(1+L225)</f>
        <v>28.28571428571429</v>
      </c>
      <c r="P225" s="6">
        <f>(E225/C225)*100</f>
        <v>74.07407407407408</v>
      </c>
      <c r="Q225" s="17">
        <f>E225*(1+L225)</f>
        <v>20.952380952380953</v>
      </c>
      <c r="R225" s="17">
        <f t="shared" si="146"/>
        <v>20.952380952380953</v>
      </c>
      <c r="S225" s="17">
        <f t="shared" si="147"/>
        <v>0</v>
      </c>
      <c r="T225" s="17">
        <f aca="true" t="shared" si="151" ref="T225:T230">R225/100*N225</f>
        <v>0</v>
      </c>
      <c r="U225" s="126"/>
      <c r="V225" s="51">
        <f>D225/B225</f>
        <v>0.7380952380952381</v>
      </c>
      <c r="W225" s="65">
        <f>+(((((I225/B225)*C225)*(J225/I225))*(N225/100)))*((E225/C225)/V225)</f>
        <v>0</v>
      </c>
      <c r="X225" s="43">
        <v>0.3590462833099579</v>
      </c>
      <c r="Y225" s="65">
        <f t="shared" si="148"/>
        <v>0</v>
      </c>
      <c r="Z225" s="119">
        <f t="shared" si="149"/>
        <v>1</v>
      </c>
      <c r="AA225" s="119">
        <f t="shared" si="150"/>
        <v>1</v>
      </c>
    </row>
    <row r="226" spans="1:27" ht="18.75" customHeight="1">
      <c r="A226" s="55" t="s">
        <v>19</v>
      </c>
      <c r="B226" s="17">
        <v>1</v>
      </c>
      <c r="C226" s="17">
        <v>2</v>
      </c>
      <c r="D226" s="5">
        <v>1</v>
      </c>
      <c r="E226" s="5">
        <v>1</v>
      </c>
      <c r="F226" s="5"/>
      <c r="G226" s="5"/>
      <c r="H226" s="5"/>
      <c r="I226" s="77">
        <v>1</v>
      </c>
      <c r="J226" s="25">
        <v>1</v>
      </c>
      <c r="K226" s="17">
        <v>0</v>
      </c>
      <c r="L226" s="26">
        <f t="shared" si="143"/>
        <v>0</v>
      </c>
      <c r="M226" s="26">
        <f t="shared" si="144"/>
        <v>0</v>
      </c>
      <c r="N226" s="6">
        <f t="shared" si="145"/>
        <v>0</v>
      </c>
      <c r="O226" s="17" t="s">
        <v>31</v>
      </c>
      <c r="P226" s="17" t="s">
        <v>31</v>
      </c>
      <c r="Q226" s="17" t="s">
        <v>31</v>
      </c>
      <c r="R226" s="17" t="s">
        <v>31</v>
      </c>
      <c r="S226" s="17"/>
      <c r="T226" s="17" t="s">
        <v>31</v>
      </c>
      <c r="U226" s="126"/>
      <c r="V226" s="17" t="s">
        <v>31</v>
      </c>
      <c r="W226" s="17" t="s">
        <v>31</v>
      </c>
      <c r="X226" s="43">
        <v>0.5625</v>
      </c>
      <c r="Y226" s="65">
        <f t="shared" si="148"/>
        <v>0</v>
      </c>
      <c r="Z226" s="119">
        <f t="shared" si="149"/>
        <v>1</v>
      </c>
      <c r="AA226" s="119">
        <f t="shared" si="150"/>
        <v>1</v>
      </c>
    </row>
    <row r="227" spans="1:27" ht="18.75" customHeight="1">
      <c r="A227" s="55" t="s">
        <v>20</v>
      </c>
      <c r="B227" s="17">
        <v>9</v>
      </c>
      <c r="C227" s="17">
        <v>2</v>
      </c>
      <c r="D227" s="5">
        <v>9</v>
      </c>
      <c r="E227" s="5">
        <v>2</v>
      </c>
      <c r="F227" s="5"/>
      <c r="G227" s="5"/>
      <c r="H227" s="5"/>
      <c r="I227" s="77">
        <v>9</v>
      </c>
      <c r="J227" s="25">
        <v>9</v>
      </c>
      <c r="K227" s="17">
        <v>0</v>
      </c>
      <c r="L227" s="26">
        <f t="shared" si="143"/>
        <v>0</v>
      </c>
      <c r="M227" s="26">
        <f t="shared" si="144"/>
        <v>0</v>
      </c>
      <c r="N227" s="6">
        <f t="shared" si="145"/>
        <v>0</v>
      </c>
      <c r="O227" s="17">
        <f>C227*(1+L227)</f>
        <v>2</v>
      </c>
      <c r="P227" s="6">
        <f>(E227/C227)*100</f>
        <v>100</v>
      </c>
      <c r="Q227" s="17">
        <f>E227*(1+L227)</f>
        <v>2</v>
      </c>
      <c r="R227" s="17">
        <f t="shared" si="146"/>
        <v>2</v>
      </c>
      <c r="S227" s="17">
        <f t="shared" si="147"/>
        <v>0</v>
      </c>
      <c r="T227" s="17">
        <f t="shared" si="151"/>
        <v>0</v>
      </c>
      <c r="U227" s="126">
        <v>0</v>
      </c>
      <c r="V227" s="51">
        <f>D227/B227</f>
        <v>1</v>
      </c>
      <c r="W227" s="65">
        <f>+(((((I227/B227)*C227)*(J227/I227))*(N227/100)))*((E227/C227)/V227)</f>
        <v>0</v>
      </c>
      <c r="X227" s="43">
        <v>0.7804878048780488</v>
      </c>
      <c r="Y227" s="65">
        <f t="shared" si="148"/>
        <v>0</v>
      </c>
      <c r="Z227" s="119">
        <f t="shared" si="149"/>
        <v>1</v>
      </c>
      <c r="AA227" s="119">
        <f t="shared" si="150"/>
        <v>1</v>
      </c>
    </row>
    <row r="228" spans="1:27" ht="18.75" customHeight="1">
      <c r="A228" s="55" t="s">
        <v>21</v>
      </c>
      <c r="B228" s="17">
        <v>3</v>
      </c>
      <c r="C228" s="17"/>
      <c r="D228" s="5">
        <v>0</v>
      </c>
      <c r="E228" s="5"/>
      <c r="F228" s="5"/>
      <c r="G228" s="5"/>
      <c r="H228" s="5"/>
      <c r="I228" s="77">
        <v>3</v>
      </c>
      <c r="J228" s="25">
        <v>0</v>
      </c>
      <c r="K228" s="17">
        <v>0</v>
      </c>
      <c r="L228" s="26">
        <f t="shared" si="143"/>
        <v>0</v>
      </c>
      <c r="M228" s="26" t="e">
        <f t="shared" si="144"/>
        <v>#DIV/0!</v>
      </c>
      <c r="N228" s="17" t="s">
        <v>31</v>
      </c>
      <c r="O228" s="17" t="s">
        <v>31</v>
      </c>
      <c r="P228" s="17" t="s">
        <v>31</v>
      </c>
      <c r="Q228" s="17" t="s">
        <v>31</v>
      </c>
      <c r="R228" s="17" t="s">
        <v>31</v>
      </c>
      <c r="S228" s="17"/>
      <c r="T228" s="17" t="s">
        <v>31</v>
      </c>
      <c r="U228" s="126"/>
      <c r="V228" s="17" t="s">
        <v>31</v>
      </c>
      <c r="W228" s="17" t="s">
        <v>31</v>
      </c>
      <c r="X228" s="43">
        <v>0.08695652173913043</v>
      </c>
      <c r="Y228" s="65" t="e">
        <f t="shared" si="148"/>
        <v>#VALUE!</v>
      </c>
      <c r="Z228" s="119" t="e">
        <f t="shared" si="149"/>
        <v>#DIV/0!</v>
      </c>
      <c r="AA228" s="119" t="e">
        <f t="shared" si="150"/>
        <v>#DIV/0!</v>
      </c>
    </row>
    <row r="229" spans="1:27" ht="18.75" customHeight="1">
      <c r="A229" s="55" t="s">
        <v>22</v>
      </c>
      <c r="B229" s="17">
        <v>3</v>
      </c>
      <c r="C229" s="17">
        <v>4</v>
      </c>
      <c r="D229" s="5">
        <v>2</v>
      </c>
      <c r="E229" s="5">
        <v>2</v>
      </c>
      <c r="F229" s="5"/>
      <c r="G229" s="5"/>
      <c r="H229" s="5"/>
      <c r="I229" s="77">
        <v>4</v>
      </c>
      <c r="J229" s="25">
        <v>3</v>
      </c>
      <c r="K229" s="17">
        <v>0</v>
      </c>
      <c r="L229" s="26">
        <f t="shared" si="143"/>
        <v>0.3333333333333333</v>
      </c>
      <c r="M229" s="26">
        <f t="shared" si="144"/>
        <v>0.5</v>
      </c>
      <c r="N229" s="6">
        <f t="shared" si="145"/>
        <v>0</v>
      </c>
      <c r="O229" s="17" t="s">
        <v>31</v>
      </c>
      <c r="P229" s="17" t="s">
        <v>31</v>
      </c>
      <c r="Q229" s="17" t="s">
        <v>31</v>
      </c>
      <c r="R229" s="17" t="s">
        <v>31</v>
      </c>
      <c r="S229" s="17"/>
      <c r="T229" s="17" t="s">
        <v>31</v>
      </c>
      <c r="U229" s="126"/>
      <c r="V229" s="17" t="s">
        <v>31</v>
      </c>
      <c r="W229" s="17" t="s">
        <v>31</v>
      </c>
      <c r="X229" s="43">
        <v>0.4166666666666667</v>
      </c>
      <c r="Y229" s="65">
        <f t="shared" si="148"/>
        <v>0</v>
      </c>
      <c r="Z229" s="119">
        <f t="shared" si="149"/>
        <v>1</v>
      </c>
      <c r="AA229" s="119">
        <f t="shared" si="150"/>
        <v>1</v>
      </c>
    </row>
    <row r="230" spans="1:27" ht="18.75" customHeight="1">
      <c r="A230" s="55" t="s">
        <v>23</v>
      </c>
      <c r="B230" s="17">
        <v>8</v>
      </c>
      <c r="C230" s="17">
        <v>5</v>
      </c>
      <c r="D230" s="5">
        <v>4</v>
      </c>
      <c r="E230" s="5">
        <v>2</v>
      </c>
      <c r="F230" s="5"/>
      <c r="G230" s="5"/>
      <c r="H230" s="5"/>
      <c r="I230" s="77">
        <v>8</v>
      </c>
      <c r="J230" s="25">
        <v>4</v>
      </c>
      <c r="K230" s="17">
        <v>1</v>
      </c>
      <c r="L230" s="26">
        <f t="shared" si="143"/>
        <v>0</v>
      </c>
      <c r="M230" s="26">
        <f t="shared" si="144"/>
        <v>0</v>
      </c>
      <c r="N230" s="6">
        <f t="shared" si="145"/>
        <v>25</v>
      </c>
      <c r="O230" s="17">
        <f>C230*(1+L230)</f>
        <v>5</v>
      </c>
      <c r="P230" s="6">
        <f>(E230/C230)*100</f>
        <v>40</v>
      </c>
      <c r="Q230" s="17">
        <f>E230*(1+L230)</f>
        <v>2</v>
      </c>
      <c r="R230" s="17">
        <f t="shared" si="146"/>
        <v>2</v>
      </c>
      <c r="S230" s="17">
        <f t="shared" si="147"/>
        <v>0.5</v>
      </c>
      <c r="T230" s="17">
        <f t="shared" si="151"/>
        <v>0.5</v>
      </c>
      <c r="U230" s="126">
        <f>R230/100*(N230-N$323)</f>
        <v>0.4711</v>
      </c>
      <c r="V230" s="51">
        <f>D230/B230</f>
        <v>0.5</v>
      </c>
      <c r="W230" s="65">
        <f>+(((((I230/B230)*C230)*(J230/I230))*(N230/100)))*((E230/C230)/V230)</f>
        <v>0.5</v>
      </c>
      <c r="X230" s="43">
        <v>0.5</v>
      </c>
      <c r="Y230" s="65">
        <f t="shared" si="148"/>
        <v>0.5</v>
      </c>
      <c r="Z230" s="119">
        <f t="shared" si="149"/>
        <v>1</v>
      </c>
      <c r="AA230" s="119">
        <f t="shared" si="150"/>
        <v>1</v>
      </c>
    </row>
    <row r="231" spans="1:27" ht="18.75" customHeight="1">
      <c r="A231" s="56" t="s">
        <v>24</v>
      </c>
      <c r="B231" s="18">
        <v>5</v>
      </c>
      <c r="C231" s="18">
        <v>5</v>
      </c>
      <c r="D231" s="7">
        <v>4</v>
      </c>
      <c r="E231" s="7">
        <v>4</v>
      </c>
      <c r="F231" s="7"/>
      <c r="G231" s="7"/>
      <c r="H231" s="7"/>
      <c r="I231" s="78">
        <v>5</v>
      </c>
      <c r="J231" s="40">
        <v>5</v>
      </c>
      <c r="K231" s="18">
        <v>0</v>
      </c>
      <c r="L231" s="27">
        <f t="shared" si="143"/>
        <v>0</v>
      </c>
      <c r="M231" s="27">
        <f t="shared" si="144"/>
        <v>0.25</v>
      </c>
      <c r="N231" s="8">
        <f t="shared" si="145"/>
        <v>0</v>
      </c>
      <c r="O231" s="18">
        <f>C231*(1+L231)</f>
        <v>5</v>
      </c>
      <c r="P231" s="8">
        <f>(E231/C231)*100</f>
        <v>80</v>
      </c>
      <c r="Q231" s="18">
        <f>E231*(1+L231)</f>
        <v>4</v>
      </c>
      <c r="R231" s="18">
        <f t="shared" si="146"/>
        <v>4</v>
      </c>
      <c r="S231" s="18">
        <f t="shared" si="147"/>
        <v>0</v>
      </c>
      <c r="T231" s="18">
        <f>R231/100*N231</f>
        <v>0</v>
      </c>
      <c r="U231" s="127">
        <f>R231/100*(N231-N$323)</f>
        <v>-0.0578</v>
      </c>
      <c r="V231" s="66">
        <f>D231/B231</f>
        <v>0.8</v>
      </c>
      <c r="W231" s="65">
        <f>+(((((I231/B231)*C231)*(J231/I231))*(N231/100)))*((E231/C231)/V231)</f>
        <v>0</v>
      </c>
      <c r="X231" s="45">
        <v>0.041044776119402986</v>
      </c>
      <c r="Y231" s="65">
        <f t="shared" si="148"/>
        <v>0</v>
      </c>
      <c r="Z231" s="119">
        <f t="shared" si="149"/>
        <v>1</v>
      </c>
      <c r="AA231" s="119">
        <f t="shared" si="150"/>
        <v>1</v>
      </c>
    </row>
    <row r="232" spans="1:27" ht="18.75" customHeight="1">
      <c r="A232" s="32" t="s">
        <v>8</v>
      </c>
      <c r="B232" s="9">
        <f>SUM(B223:B231)</f>
        <v>146</v>
      </c>
      <c r="C232" s="9">
        <f>SUM(C223:C231)</f>
        <v>83</v>
      </c>
      <c r="D232" s="9">
        <f>SUM(D223:D231)</f>
        <v>94</v>
      </c>
      <c r="E232" s="9">
        <f>SUM(E223:E231)</f>
        <v>57</v>
      </c>
      <c r="F232" s="9"/>
      <c r="G232" s="9"/>
      <c r="H232" s="9"/>
      <c r="I232" s="79">
        <f>SUM(I223:I231)</f>
        <v>149</v>
      </c>
      <c r="J232" s="23">
        <f>SUM(J223:J231)</f>
        <v>98</v>
      </c>
      <c r="K232" s="9">
        <f>SUM(K223:K231)</f>
        <v>2</v>
      </c>
      <c r="L232" s="28">
        <f>(I232-B232)/I232</f>
        <v>0.020134228187919462</v>
      </c>
      <c r="M232" s="28">
        <f t="shared" si="144"/>
        <v>0.0425531914893617</v>
      </c>
      <c r="N232" s="29">
        <f>K232/J232*100</f>
        <v>2.0408163265306123</v>
      </c>
      <c r="O232" s="23">
        <f>SUM(O223:O231)</f>
        <v>78.28571428571429</v>
      </c>
      <c r="P232" s="29">
        <f>(E232/C232)*100</f>
        <v>68.67469879518072</v>
      </c>
      <c r="Q232" s="23">
        <f>SUM(Q223:Q231)</f>
        <v>54.95238095238095</v>
      </c>
      <c r="R232" s="23">
        <f>SUM(R223:R231)</f>
        <v>54.95238095238095</v>
      </c>
      <c r="S232" s="23">
        <f>SUM(S223:S231)</f>
        <v>1.1046511627906979</v>
      </c>
      <c r="T232" s="23">
        <f>SUM(T223:T231)</f>
        <v>1.1046511627906979</v>
      </c>
      <c r="U232" s="23">
        <f>SUM(U223:U231)</f>
        <v>0.6422511627906978</v>
      </c>
      <c r="V232" s="47">
        <v>0.268176835951772</v>
      </c>
      <c r="W232" s="48">
        <f>SUM(W223:W231)</f>
        <v>1.1046511627906979</v>
      </c>
      <c r="X232" s="47">
        <v>0.268176835951772</v>
      </c>
      <c r="Y232" s="48" t="e">
        <f>SUM(Y223:Y231)</f>
        <v>#DIV/0!</v>
      </c>
      <c r="Z232" s="115">
        <f t="shared" si="149"/>
        <v>1</v>
      </c>
      <c r="AA232" s="115">
        <f t="shared" si="150"/>
        <v>1</v>
      </c>
    </row>
    <row r="233" spans="1:27" ht="18.75" customHeight="1">
      <c r="A233" s="34"/>
      <c r="B233" s="20"/>
      <c r="C233" s="20"/>
      <c r="D233" s="14"/>
      <c r="E233" s="14"/>
      <c r="F233" s="14"/>
      <c r="G233" s="14"/>
      <c r="H233" s="14"/>
      <c r="I233" s="83"/>
      <c r="J233" s="20"/>
      <c r="K233" s="20"/>
      <c r="L233" s="15"/>
      <c r="M233" s="15"/>
      <c r="N233" s="14"/>
      <c r="O233" s="20"/>
      <c r="P233" s="15"/>
      <c r="Q233" s="20"/>
      <c r="R233" s="20"/>
      <c r="S233" s="20"/>
      <c r="T233" s="20"/>
      <c r="U233" s="124"/>
      <c r="V233" s="53"/>
      <c r="W233" s="53"/>
      <c r="X233" s="53"/>
      <c r="Y233" s="53"/>
      <c r="Z233" s="121"/>
      <c r="AA233" s="121"/>
    </row>
    <row r="234" spans="1:27" ht="18.75" customHeight="1" thickBot="1">
      <c r="A234" s="35" t="s">
        <v>25</v>
      </c>
      <c r="B234" s="36">
        <f>B212+B221+B232</f>
        <v>334</v>
      </c>
      <c r="C234" s="36">
        <f>C212+C221+C232</f>
        <v>244</v>
      </c>
      <c r="D234" s="36">
        <f>D212+D221+D232</f>
        <v>219</v>
      </c>
      <c r="E234" s="36">
        <f>E212+E221+E232</f>
        <v>191</v>
      </c>
      <c r="F234" s="36"/>
      <c r="G234" s="36"/>
      <c r="H234" s="36"/>
      <c r="I234" s="79">
        <f>I212+I221+I232</f>
        <v>367</v>
      </c>
      <c r="J234" s="39">
        <f>J212+J221+J232</f>
        <v>249</v>
      </c>
      <c r="K234" s="36">
        <f>K212+K221+K232</f>
        <v>12</v>
      </c>
      <c r="L234" s="37">
        <f>(I234-B234)/I234</f>
        <v>0.08991825613079019</v>
      </c>
      <c r="M234" s="37">
        <f>(J234-D234)/D234</f>
        <v>0.136986301369863</v>
      </c>
      <c r="N234" s="38">
        <f>K234/J234*100</f>
        <v>4.819277108433735</v>
      </c>
      <c r="O234" s="39">
        <f>O212+O221+O232</f>
        <v>265.2839931153184</v>
      </c>
      <c r="P234" s="38">
        <f>(E234/C234)*100</f>
        <v>78.27868852459017</v>
      </c>
      <c r="Q234" s="39">
        <f>Q212+Q221+Q232</f>
        <v>210.9196787148594</v>
      </c>
      <c r="R234" s="39">
        <f>R212+R221+R232</f>
        <v>210.9196787148594</v>
      </c>
      <c r="S234" s="39">
        <f>S212+S221+S232</f>
        <v>11.75474903683876</v>
      </c>
      <c r="T234" s="39">
        <f>T212+T221+T232</f>
        <v>11.75474903683876</v>
      </c>
      <c r="U234" s="39">
        <f>U212+U221+U232</f>
        <v>9.038621584170947</v>
      </c>
      <c r="V234" s="59">
        <v>0.359449085572364</v>
      </c>
      <c r="W234" s="67">
        <f>W212+W221+W232</f>
        <v>11.552865448504981</v>
      </c>
      <c r="X234" s="59">
        <v>0.359449085572364</v>
      </c>
      <c r="Y234" s="67" t="e">
        <f>Y212+Y221+Y232</f>
        <v>#DIV/0!</v>
      </c>
      <c r="Z234" s="114">
        <f>D234/(G234+D234)</f>
        <v>1</v>
      </c>
      <c r="AA234" s="114">
        <f>E234/(H234+E234)</f>
        <v>1</v>
      </c>
    </row>
    <row r="235" ht="15.75">
      <c r="A235" s="1" t="s">
        <v>0</v>
      </c>
    </row>
    <row r="236" ht="15.75">
      <c r="A236" s="1" t="s">
        <v>1</v>
      </c>
    </row>
    <row r="237" ht="15.75">
      <c r="A237" s="1" t="s">
        <v>26</v>
      </c>
    </row>
    <row r="238" ht="15.75">
      <c r="A238" s="1"/>
    </row>
    <row r="239" ht="15.75">
      <c r="A239" s="1" t="s">
        <v>37</v>
      </c>
    </row>
    <row r="240" ht="2.25" customHeight="1" thickBot="1">
      <c r="A240" s="1"/>
    </row>
    <row r="241" ht="15" customHeight="1" hidden="1">
      <c r="A241" s="30" t="s">
        <v>27</v>
      </c>
    </row>
    <row r="242" spans="1:27" ht="12.75" customHeight="1">
      <c r="A242" s="308" t="s">
        <v>2</v>
      </c>
      <c r="B242" s="311" t="s">
        <v>92</v>
      </c>
      <c r="C242" s="311" t="s">
        <v>93</v>
      </c>
      <c r="D242" s="282" t="s">
        <v>95</v>
      </c>
      <c r="E242" s="282" t="s">
        <v>94</v>
      </c>
      <c r="F242" s="152"/>
      <c r="G242" s="282" t="s">
        <v>75</v>
      </c>
      <c r="H242" s="282" t="s">
        <v>76</v>
      </c>
      <c r="I242" s="305" t="s">
        <v>41</v>
      </c>
      <c r="J242" s="305" t="s">
        <v>42</v>
      </c>
      <c r="K242" s="282" t="s">
        <v>43</v>
      </c>
      <c r="L242" s="276" t="s">
        <v>44</v>
      </c>
      <c r="M242" s="276" t="s">
        <v>47</v>
      </c>
      <c r="N242" s="282" t="s">
        <v>28</v>
      </c>
      <c r="O242" s="279" t="s">
        <v>49</v>
      </c>
      <c r="P242" s="285" t="s">
        <v>53</v>
      </c>
      <c r="Q242" s="279" t="s">
        <v>48</v>
      </c>
      <c r="R242" s="279" t="s">
        <v>55</v>
      </c>
      <c r="S242" s="279" t="s">
        <v>50</v>
      </c>
      <c r="T242" s="279" t="s">
        <v>51</v>
      </c>
      <c r="U242" s="279" t="s">
        <v>59</v>
      </c>
      <c r="V242" s="318" t="s">
        <v>52</v>
      </c>
      <c r="W242" s="318" t="s">
        <v>40</v>
      </c>
      <c r="X242" s="318" t="s">
        <v>38</v>
      </c>
      <c r="Y242" s="318" t="s">
        <v>39</v>
      </c>
      <c r="Z242" s="316" t="s">
        <v>46</v>
      </c>
      <c r="AA242" s="316" t="s">
        <v>46</v>
      </c>
    </row>
    <row r="243" spans="1:27" ht="12.75" customHeight="1">
      <c r="A243" s="309"/>
      <c r="B243" s="312"/>
      <c r="C243" s="312"/>
      <c r="D243" s="283"/>
      <c r="E243" s="283"/>
      <c r="F243" s="153"/>
      <c r="G243" s="314"/>
      <c r="H243" s="314"/>
      <c r="I243" s="306"/>
      <c r="J243" s="306"/>
      <c r="K243" s="283"/>
      <c r="L243" s="277"/>
      <c r="M243" s="277"/>
      <c r="N243" s="283"/>
      <c r="O243" s="280"/>
      <c r="P243" s="286"/>
      <c r="Q243" s="280"/>
      <c r="R243" s="280"/>
      <c r="S243" s="280"/>
      <c r="T243" s="280"/>
      <c r="U243" s="280"/>
      <c r="V243" s="319"/>
      <c r="W243" s="319"/>
      <c r="X243" s="319"/>
      <c r="Y243" s="319"/>
      <c r="Z243" s="317"/>
      <c r="AA243" s="317"/>
    </row>
    <row r="244" spans="1:27" ht="12.75">
      <c r="A244" s="309"/>
      <c r="B244" s="312"/>
      <c r="C244" s="312"/>
      <c r="D244" s="283"/>
      <c r="E244" s="283"/>
      <c r="F244" s="153"/>
      <c r="G244" s="314"/>
      <c r="H244" s="314"/>
      <c r="I244" s="306"/>
      <c r="J244" s="306"/>
      <c r="K244" s="283"/>
      <c r="L244" s="277"/>
      <c r="M244" s="277"/>
      <c r="N244" s="283"/>
      <c r="O244" s="280"/>
      <c r="P244" s="286"/>
      <c r="Q244" s="280"/>
      <c r="R244" s="280"/>
      <c r="S244" s="280"/>
      <c r="T244" s="280"/>
      <c r="U244" s="280"/>
      <c r="V244" s="319"/>
      <c r="W244" s="319"/>
      <c r="X244" s="319"/>
      <c r="Y244" s="319"/>
      <c r="Z244" s="317"/>
      <c r="AA244" s="317"/>
    </row>
    <row r="245" spans="1:27" ht="139.5" customHeight="1">
      <c r="A245" s="310"/>
      <c r="B245" s="313"/>
      <c r="C245" s="313"/>
      <c r="D245" s="284"/>
      <c r="E245" s="284"/>
      <c r="F245" s="154"/>
      <c r="G245" s="315"/>
      <c r="H245" s="315"/>
      <c r="I245" s="307"/>
      <c r="J245" s="307"/>
      <c r="K245" s="284"/>
      <c r="L245" s="278"/>
      <c r="M245" s="278"/>
      <c r="N245" s="284"/>
      <c r="O245" s="281"/>
      <c r="P245" s="287"/>
      <c r="Q245" s="281"/>
      <c r="R245" s="281"/>
      <c r="S245" s="281"/>
      <c r="T245" s="281"/>
      <c r="U245" s="281"/>
      <c r="V245" s="320"/>
      <c r="W245" s="319"/>
      <c r="X245" s="319"/>
      <c r="Y245" s="319"/>
      <c r="Z245" s="317"/>
      <c r="AA245" s="317"/>
    </row>
    <row r="246" spans="1:27" ht="18.75" customHeight="1">
      <c r="A246" s="31" t="s">
        <v>3</v>
      </c>
      <c r="B246" s="16">
        <f aca="true" t="shared" si="152" ref="B246:E250">B285-(B12+B51+B90+B129+B168+B207)</f>
        <v>59</v>
      </c>
      <c r="C246" s="16">
        <f t="shared" si="152"/>
        <v>53</v>
      </c>
      <c r="D246" s="3">
        <f t="shared" si="152"/>
        <v>21</v>
      </c>
      <c r="E246" s="16">
        <f t="shared" si="152"/>
        <v>21</v>
      </c>
      <c r="F246" s="16"/>
      <c r="G246" s="3"/>
      <c r="H246" s="3"/>
      <c r="I246" s="3">
        <f aca="true" t="shared" si="153" ref="I246:K250">I285-(I12+I51+I90+I129+I168+I207)</f>
        <v>59</v>
      </c>
      <c r="J246" s="3">
        <f t="shared" si="153"/>
        <v>20</v>
      </c>
      <c r="K246" s="3">
        <f t="shared" si="153"/>
        <v>2</v>
      </c>
      <c r="L246" s="21">
        <f aca="true" t="shared" si="154" ref="L246:L251">(I246-B246)/B246</f>
        <v>0</v>
      </c>
      <c r="M246" s="21">
        <f aca="true" t="shared" si="155" ref="M246:M251">(J246-D246)/D246</f>
        <v>-0.047619047619047616</v>
      </c>
      <c r="N246" s="4">
        <f aca="true" t="shared" si="156" ref="N246:N251">K246/J246*100</f>
        <v>10</v>
      </c>
      <c r="O246" s="16">
        <f>C246*(1+L246)</f>
        <v>53</v>
      </c>
      <c r="P246" s="4">
        <f aca="true" t="shared" si="157" ref="P246:P251">(E246/C246)*100</f>
        <v>39.62264150943396</v>
      </c>
      <c r="Q246" s="16">
        <f>E246*(1+L246)</f>
        <v>21</v>
      </c>
      <c r="R246" s="16">
        <f>O246/100*P246</f>
        <v>21</v>
      </c>
      <c r="S246" s="16">
        <f>Q246/100*N246</f>
        <v>2.1</v>
      </c>
      <c r="T246" s="16">
        <f>R246/100*N246</f>
        <v>2.1</v>
      </c>
      <c r="U246" s="16">
        <f>R246/100*(N246-N$323)</f>
        <v>1.7965499999999999</v>
      </c>
      <c r="V246" s="41">
        <f aca="true" t="shared" si="158" ref="V246:V251">D246/B246</f>
        <v>0.3559322033898305</v>
      </c>
      <c r="W246" s="68">
        <f>+(((((I246/B246)*C246)*(J246/I246))*(N246/100)))*((E246/C246)/V246)</f>
        <v>1.9999999999999998</v>
      </c>
      <c r="X246" s="41">
        <v>0.29508196721311475</v>
      </c>
      <c r="Y246" s="68">
        <f>+(((((I246/B246)*C246)*(J246/I246))*(N246/100)))*((E246/C246)/X246)</f>
        <v>2.4124293785310735</v>
      </c>
      <c r="Z246" s="118">
        <f aca="true" t="shared" si="159" ref="Z246:AA251">D246/(G246+D246)</f>
        <v>1</v>
      </c>
      <c r="AA246" s="118">
        <f t="shared" si="159"/>
        <v>1</v>
      </c>
    </row>
    <row r="247" spans="1:27" ht="18.75" customHeight="1">
      <c r="A247" s="55" t="s">
        <v>4</v>
      </c>
      <c r="B247" s="16">
        <f t="shared" si="152"/>
        <v>61</v>
      </c>
      <c r="C247" s="5">
        <f t="shared" si="152"/>
        <v>62</v>
      </c>
      <c r="D247" s="17">
        <f t="shared" si="152"/>
        <v>52</v>
      </c>
      <c r="E247" s="5">
        <f t="shared" si="152"/>
        <v>53</v>
      </c>
      <c r="F247" s="5"/>
      <c r="G247" s="5"/>
      <c r="H247" s="5"/>
      <c r="I247" s="17">
        <f t="shared" si="153"/>
        <v>60</v>
      </c>
      <c r="J247" s="17">
        <f t="shared" si="153"/>
        <v>30</v>
      </c>
      <c r="K247" s="5">
        <f t="shared" si="153"/>
        <v>5</v>
      </c>
      <c r="L247" s="26">
        <f t="shared" si="154"/>
        <v>-0.01639344262295082</v>
      </c>
      <c r="M247" s="26">
        <f t="shared" si="155"/>
        <v>-0.4230769230769231</v>
      </c>
      <c r="N247" s="6">
        <f t="shared" si="156"/>
        <v>16.666666666666664</v>
      </c>
      <c r="O247" s="17">
        <f>C247*(1+L247)</f>
        <v>60.98360655737705</v>
      </c>
      <c r="P247" s="6">
        <f t="shared" si="157"/>
        <v>85.48387096774194</v>
      </c>
      <c r="Q247" s="17">
        <f>E247*(1+L247)</f>
        <v>52.131147540983605</v>
      </c>
      <c r="R247" s="16">
        <f>O247/100*P247</f>
        <v>52.131147540983605</v>
      </c>
      <c r="S247" s="17">
        <f>Q247/100*N247</f>
        <v>8.688524590163933</v>
      </c>
      <c r="T247" s="17">
        <f>R247/100*N247</f>
        <v>8.688524590163933</v>
      </c>
      <c r="U247" s="126">
        <f>R247/100*(N247-N$323)</f>
        <v>7.935229508196719</v>
      </c>
      <c r="V247" s="51">
        <f t="shared" si="158"/>
        <v>0.8524590163934426</v>
      </c>
      <c r="W247" s="65">
        <f>+(((((I247/B247)*C247)*(J247/I247))*(N247/100)))*((E247/C247)/V247)</f>
        <v>5.096153846153845</v>
      </c>
      <c r="X247" s="43">
        <v>0.5172413793103449</v>
      </c>
      <c r="Y247" s="65">
        <f>+(((((I247/B247)*C247)*(J247/I247))*(N247/100)))*((E247/C247)/X247)</f>
        <v>8.398907103825135</v>
      </c>
      <c r="Z247" s="119">
        <f t="shared" si="159"/>
        <v>1</v>
      </c>
      <c r="AA247" s="119">
        <f t="shared" si="159"/>
        <v>1</v>
      </c>
    </row>
    <row r="248" spans="1:27" ht="18" customHeight="1">
      <c r="A248" s="55" t="s">
        <v>5</v>
      </c>
      <c r="B248" s="16">
        <f t="shared" si="152"/>
        <v>238</v>
      </c>
      <c r="C248" s="17">
        <f t="shared" si="152"/>
        <v>240</v>
      </c>
      <c r="D248" s="17">
        <f t="shared" si="152"/>
        <v>152</v>
      </c>
      <c r="E248" s="5">
        <f t="shared" si="152"/>
        <v>193</v>
      </c>
      <c r="F248" s="5"/>
      <c r="G248" s="5"/>
      <c r="H248" s="5"/>
      <c r="I248" s="5">
        <f t="shared" si="153"/>
        <v>295</v>
      </c>
      <c r="J248" s="17">
        <f t="shared" si="153"/>
        <v>74</v>
      </c>
      <c r="K248" s="5">
        <f t="shared" si="153"/>
        <v>20</v>
      </c>
      <c r="L248" s="26">
        <f t="shared" si="154"/>
        <v>0.23949579831932774</v>
      </c>
      <c r="M248" s="26">
        <f t="shared" si="155"/>
        <v>-0.5131578947368421</v>
      </c>
      <c r="N248" s="6">
        <f t="shared" si="156"/>
        <v>27.027027027027028</v>
      </c>
      <c r="O248" s="17">
        <f>C248*(1+L248)</f>
        <v>297.47899159663865</v>
      </c>
      <c r="P248" s="6">
        <f t="shared" si="157"/>
        <v>80.41666666666667</v>
      </c>
      <c r="Q248" s="17">
        <f>E248*(1+L248)</f>
        <v>239.22268907563026</v>
      </c>
      <c r="R248" s="17">
        <f>O248/100*P248</f>
        <v>239.22268907563029</v>
      </c>
      <c r="S248" s="17">
        <f>Q248/100*N248</f>
        <v>64.65478083125141</v>
      </c>
      <c r="T248" s="17">
        <f>R248/100*N248</f>
        <v>64.65478083125143</v>
      </c>
      <c r="U248" s="126">
        <f>R248/100*(N248-N$323)</f>
        <v>61.19801297410857</v>
      </c>
      <c r="V248" s="51">
        <f t="shared" si="158"/>
        <v>0.6386554621848739</v>
      </c>
      <c r="W248" s="65">
        <f>+(((((I248/B248)*C248)*(J248/I248))*(N248/100)))*((E248/C248)/V248)</f>
        <v>25.394736842105267</v>
      </c>
      <c r="X248" s="43">
        <v>0.6313131313131313</v>
      </c>
      <c r="Y248" s="65">
        <f>+(((((I248/B248)*C248)*(J248/I248))*(N248/100)))*((E248/C248)/X248)</f>
        <v>25.690084033613445</v>
      </c>
      <c r="Z248" s="119">
        <f t="shared" si="159"/>
        <v>1</v>
      </c>
      <c r="AA248" s="119">
        <f t="shared" si="159"/>
        <v>1</v>
      </c>
    </row>
    <row r="249" spans="1:27" ht="18.75" customHeight="1">
      <c r="A249" s="55" t="s">
        <v>6</v>
      </c>
      <c r="B249" s="16">
        <f t="shared" si="152"/>
        <v>132</v>
      </c>
      <c r="C249" s="5">
        <f t="shared" si="152"/>
        <v>125</v>
      </c>
      <c r="D249" s="5">
        <f t="shared" si="152"/>
        <v>68</v>
      </c>
      <c r="E249" s="5">
        <f t="shared" si="152"/>
        <v>67</v>
      </c>
      <c r="F249" s="5"/>
      <c r="G249" s="5"/>
      <c r="H249" s="5"/>
      <c r="I249" s="5">
        <f t="shared" si="153"/>
        <v>126</v>
      </c>
      <c r="J249" s="5">
        <f t="shared" si="153"/>
        <v>58</v>
      </c>
      <c r="K249" s="5">
        <f t="shared" si="153"/>
        <v>15</v>
      </c>
      <c r="L249" s="26">
        <f t="shared" si="154"/>
        <v>-0.045454545454545456</v>
      </c>
      <c r="M249" s="26">
        <f t="shared" si="155"/>
        <v>-0.14705882352941177</v>
      </c>
      <c r="N249" s="6">
        <f t="shared" si="156"/>
        <v>25.862068965517242</v>
      </c>
      <c r="O249" s="17">
        <f>C249*(1+L249)</f>
        <v>119.31818181818183</v>
      </c>
      <c r="P249" s="6">
        <f t="shared" si="157"/>
        <v>53.6</v>
      </c>
      <c r="Q249" s="17">
        <f>E249*(1+L249)</f>
        <v>63.95454545454546</v>
      </c>
      <c r="R249" s="17">
        <f>O249/100*P249</f>
        <v>63.95454545454547</v>
      </c>
      <c r="S249" s="17">
        <f>Q249/100*N249</f>
        <v>16.539968652037622</v>
      </c>
      <c r="T249" s="17">
        <f>R249/100*N249</f>
        <v>16.539968652037622</v>
      </c>
      <c r="U249" s="126">
        <f>R249/100*(N249-N$323)</f>
        <v>15.615825470219438</v>
      </c>
      <c r="V249" s="51">
        <f t="shared" si="158"/>
        <v>0.5151515151515151</v>
      </c>
      <c r="W249" s="65">
        <f>+(((((I249/B249)*C249)*(J249/I249))*(N249/100)))*((E249/C249)/V249)</f>
        <v>14.779411764705884</v>
      </c>
      <c r="X249" s="43">
        <v>0.30809399477806787</v>
      </c>
      <c r="Y249" s="65">
        <f>+(((((I249/B249)*C249)*(J249/I249))*(N249/100)))*((E249/C249)/X249)</f>
        <v>24.71205701078583</v>
      </c>
      <c r="Z249" s="119">
        <f t="shared" si="159"/>
        <v>1</v>
      </c>
      <c r="AA249" s="119">
        <f t="shared" si="159"/>
        <v>1</v>
      </c>
    </row>
    <row r="250" spans="1:27" ht="18.75" customHeight="1">
      <c r="A250" s="56" t="s">
        <v>7</v>
      </c>
      <c r="B250" s="16">
        <f t="shared" si="152"/>
        <v>76</v>
      </c>
      <c r="C250" s="7">
        <f t="shared" si="152"/>
        <v>66</v>
      </c>
      <c r="D250" s="7">
        <f t="shared" si="152"/>
        <v>51</v>
      </c>
      <c r="E250" s="7">
        <f t="shared" si="152"/>
        <v>52</v>
      </c>
      <c r="F250" s="7"/>
      <c r="G250" s="7"/>
      <c r="H250" s="7"/>
      <c r="I250" s="7">
        <f t="shared" si="153"/>
        <v>78</v>
      </c>
      <c r="J250" s="7">
        <f t="shared" si="153"/>
        <v>41</v>
      </c>
      <c r="K250" s="7">
        <f t="shared" si="153"/>
        <v>3</v>
      </c>
      <c r="L250" s="27">
        <f t="shared" si="154"/>
        <v>0.02631578947368421</v>
      </c>
      <c r="M250" s="27">
        <f t="shared" si="155"/>
        <v>-0.19607843137254902</v>
      </c>
      <c r="N250" s="8">
        <f t="shared" si="156"/>
        <v>7.317073170731707</v>
      </c>
      <c r="O250" s="18">
        <f>C250*(1+L250)</f>
        <v>67.73684210526316</v>
      </c>
      <c r="P250" s="8">
        <f t="shared" si="157"/>
        <v>78.78787878787878</v>
      </c>
      <c r="Q250" s="18">
        <f>E250*(1+L250)</f>
        <v>53.36842105263158</v>
      </c>
      <c r="R250" s="18">
        <f>O250/100*P250</f>
        <v>53.368421052631575</v>
      </c>
      <c r="S250" s="18">
        <f>Q250/100*N250</f>
        <v>3.9050064184852378</v>
      </c>
      <c r="T250" s="18">
        <f>R250/100*N250</f>
        <v>3.905006418485237</v>
      </c>
      <c r="U250" s="131">
        <f>R250/100*(N250-N$323)</f>
        <v>3.1338327342747103</v>
      </c>
      <c r="V250" s="51">
        <f t="shared" si="158"/>
        <v>0.6710526315789473</v>
      </c>
      <c r="W250" s="65">
        <f>+(((((I250/B250)*C250)*(J250/I250))*(N250/100)))*((E250/C250)/V250)</f>
        <v>3.0588235294117645</v>
      </c>
      <c r="X250" s="43">
        <v>0.6820809248554913</v>
      </c>
      <c r="Y250" s="65">
        <f>+(((((I250/B250)*C250)*(J250/I250))*(N250/100)))*((E250/C250)/X250)</f>
        <v>3.0093666369313112</v>
      </c>
      <c r="Z250" s="119">
        <f t="shared" si="159"/>
        <v>1</v>
      </c>
      <c r="AA250" s="119">
        <f t="shared" si="159"/>
        <v>1</v>
      </c>
    </row>
    <row r="251" spans="1:27" ht="18.75" customHeight="1">
      <c r="A251" s="32" t="s">
        <v>8</v>
      </c>
      <c r="B251" s="9">
        <f>SUM(B246:B250)</f>
        <v>566</v>
      </c>
      <c r="C251" s="9">
        <f>SUM(C246:C250)</f>
        <v>546</v>
      </c>
      <c r="D251" s="9">
        <f>D290-(D17+D56+D95+D134+D173+D212)</f>
        <v>344</v>
      </c>
      <c r="E251" s="9">
        <f>SUM(E246:E250)</f>
        <v>386</v>
      </c>
      <c r="F251" s="9"/>
      <c r="G251" s="9"/>
      <c r="H251" s="9"/>
      <c r="I251" s="9">
        <f>SUM(I246:I250)</f>
        <v>618</v>
      </c>
      <c r="J251" s="23">
        <f>SUM(J246:J250)</f>
        <v>223</v>
      </c>
      <c r="K251" s="23">
        <f>SUM(K246:K250)</f>
        <v>45</v>
      </c>
      <c r="L251" s="28">
        <f t="shared" si="154"/>
        <v>0.09187279151943463</v>
      </c>
      <c r="M251" s="28">
        <f t="shared" si="155"/>
        <v>-0.35174418604651164</v>
      </c>
      <c r="N251" s="29">
        <f t="shared" si="156"/>
        <v>20.179372197309416</v>
      </c>
      <c r="O251" s="23">
        <f>SUM(O246:O250)</f>
        <v>598.5176220774607</v>
      </c>
      <c r="P251" s="29">
        <f t="shared" si="157"/>
        <v>70.6959706959707</v>
      </c>
      <c r="Q251" s="23">
        <f>SUM(Q246:Q250)</f>
        <v>429.6768031237909</v>
      </c>
      <c r="R251" s="23">
        <f>SUM(R246:R250)</f>
        <v>429.67680312379093</v>
      </c>
      <c r="S251" s="23">
        <f>SUM(S246:S250)</f>
        <v>95.88828049193822</v>
      </c>
      <c r="T251" s="23">
        <f>SUM(T246:T250)</f>
        <v>95.88828049193822</v>
      </c>
      <c r="U251" s="23">
        <f>SUM(U246:U250)</f>
        <v>89.67945068679943</v>
      </c>
      <c r="V251" s="64">
        <f t="shared" si="158"/>
        <v>0.607773851590106</v>
      </c>
      <c r="W251" s="48">
        <f>SUM(W246:W250)</f>
        <v>50.329125982376766</v>
      </c>
      <c r="X251" s="47">
        <v>0.4990909090909091</v>
      </c>
      <c r="Y251" s="48">
        <f>SUM(Y246:Y250)</f>
        <v>64.2228441636868</v>
      </c>
      <c r="Z251" s="115">
        <f t="shared" si="159"/>
        <v>1</v>
      </c>
      <c r="AA251" s="115">
        <f t="shared" si="159"/>
        <v>1</v>
      </c>
    </row>
    <row r="252" spans="1:27" ht="18.75" customHeight="1">
      <c r="A252" s="33"/>
      <c r="B252" s="19"/>
      <c r="C252" s="19"/>
      <c r="D252" s="19"/>
      <c r="E252" s="10"/>
      <c r="F252" s="10"/>
      <c r="G252" s="10"/>
      <c r="H252" s="10"/>
      <c r="I252" s="10"/>
      <c r="J252" s="19"/>
      <c r="K252" s="19"/>
      <c r="L252" s="11"/>
      <c r="M252" s="11"/>
      <c r="N252" s="10"/>
      <c r="O252" s="19"/>
      <c r="P252" s="11"/>
      <c r="Q252" s="19"/>
      <c r="R252" s="19"/>
      <c r="S252" s="19"/>
      <c r="T252" s="19"/>
      <c r="U252" s="123"/>
      <c r="V252" s="49"/>
      <c r="W252" s="49"/>
      <c r="X252" s="49"/>
      <c r="Y252" s="49"/>
      <c r="Z252" s="120"/>
      <c r="AA252" s="120"/>
    </row>
    <row r="253" spans="1:27" ht="18.75" customHeight="1">
      <c r="A253" s="57" t="s">
        <v>9</v>
      </c>
      <c r="B253" s="16">
        <f aca="true" t="shared" si="160" ref="B253:B259">B292-(B19+B58+B97+B136+B175+B214)</f>
        <v>100</v>
      </c>
      <c r="C253" s="3">
        <f aca="true" t="shared" si="161" ref="C253:E259">C292-(C19+C58+C97+C136+C175+C214)</f>
        <v>91</v>
      </c>
      <c r="D253" s="3">
        <f t="shared" si="161"/>
        <v>88</v>
      </c>
      <c r="E253" s="3">
        <f t="shared" si="161"/>
        <v>66</v>
      </c>
      <c r="F253" s="3"/>
      <c r="G253" s="3"/>
      <c r="H253" s="3"/>
      <c r="I253" s="3">
        <f aca="true" t="shared" si="162" ref="I253:K259">I292-(I19+I58+I97+I136+I175+I214)</f>
        <v>67</v>
      </c>
      <c r="J253" s="3">
        <f t="shared" si="162"/>
        <v>70</v>
      </c>
      <c r="K253" s="3">
        <f t="shared" si="162"/>
        <v>12</v>
      </c>
      <c r="L253" s="21">
        <f aca="true" t="shared" si="163" ref="L253:L260">(I253-B253)/B253</f>
        <v>-0.33</v>
      </c>
      <c r="M253" s="21">
        <f aca="true" t="shared" si="164" ref="M253:M260">(J253-D253)/D253</f>
        <v>-0.20454545454545456</v>
      </c>
      <c r="N253" s="4">
        <f aca="true" t="shared" si="165" ref="N253:N259">K253/J253*100</f>
        <v>17.142857142857142</v>
      </c>
      <c r="O253" s="16">
        <f aca="true" t="shared" si="166" ref="O253:O259">C253*(1+L253)</f>
        <v>60.96999999999999</v>
      </c>
      <c r="P253" s="4">
        <f aca="true" t="shared" si="167" ref="P253:P260">(E253/C253)*100</f>
        <v>72.52747252747253</v>
      </c>
      <c r="Q253" s="16">
        <f aca="true" t="shared" si="168" ref="Q253:Q259">E253*(1+L253)</f>
        <v>44.22</v>
      </c>
      <c r="R253" s="16">
        <f aca="true" t="shared" si="169" ref="R253:R259">O253/100*P253</f>
        <v>44.21999999999999</v>
      </c>
      <c r="S253" s="16">
        <f aca="true" t="shared" si="170" ref="S253:S259">Q253/100*N253</f>
        <v>7.580571428571428</v>
      </c>
      <c r="T253" s="16">
        <f aca="true" t="shared" si="171" ref="T253:T259">R253/100*N253</f>
        <v>7.580571428571427</v>
      </c>
      <c r="U253" s="125">
        <f aca="true" t="shared" si="172" ref="U253:U259">R253/100*(N253-N$323)</f>
        <v>6.941592428571427</v>
      </c>
      <c r="V253" s="41">
        <f aca="true" t="shared" si="173" ref="V253:V259">D253/B253</f>
        <v>0.88</v>
      </c>
      <c r="W253" s="65">
        <f>+(((((I253/B253)*C253)*(J253/I253))*(N253/100)))*((E253/C253)/V253)</f>
        <v>9</v>
      </c>
      <c r="X253" s="41">
        <v>0.7272727272727273</v>
      </c>
      <c r="Y253" s="65">
        <f aca="true" t="shared" si="174" ref="Y253:Y260">+(((((I253/B253)*C253)*(J253/I253))*(N253/100)))*((E253/C253)/X253)</f>
        <v>10.889999999999999</v>
      </c>
      <c r="Z253" s="119">
        <f aca="true" t="shared" si="175" ref="Z253:AA260">D253/(G253+D253)</f>
        <v>1</v>
      </c>
      <c r="AA253" s="119">
        <f t="shared" si="175"/>
        <v>1</v>
      </c>
    </row>
    <row r="254" spans="1:27" ht="18.75" customHeight="1">
      <c r="A254" s="58" t="s">
        <v>10</v>
      </c>
      <c r="B254" s="16">
        <f t="shared" si="160"/>
        <v>116</v>
      </c>
      <c r="C254" s="5">
        <f t="shared" si="161"/>
        <v>130</v>
      </c>
      <c r="D254" s="5">
        <f t="shared" si="161"/>
        <v>79</v>
      </c>
      <c r="E254" s="5">
        <f t="shared" si="161"/>
        <v>93</v>
      </c>
      <c r="F254" s="5"/>
      <c r="G254" s="5"/>
      <c r="H254" s="5"/>
      <c r="I254" s="5">
        <f t="shared" si="162"/>
        <v>105</v>
      </c>
      <c r="J254" s="5">
        <f t="shared" si="162"/>
        <v>61</v>
      </c>
      <c r="K254" s="5">
        <f t="shared" si="162"/>
        <v>10</v>
      </c>
      <c r="L254" s="26">
        <f t="shared" si="163"/>
        <v>-0.09482758620689655</v>
      </c>
      <c r="M254" s="26">
        <f t="shared" si="164"/>
        <v>-0.22784810126582278</v>
      </c>
      <c r="N254" s="6">
        <f t="shared" si="165"/>
        <v>16.39344262295082</v>
      </c>
      <c r="O254" s="17">
        <f t="shared" si="166"/>
        <v>117.67241379310344</v>
      </c>
      <c r="P254" s="6">
        <f t="shared" si="167"/>
        <v>71.53846153846153</v>
      </c>
      <c r="Q254" s="17">
        <f t="shared" si="168"/>
        <v>84.18103448275862</v>
      </c>
      <c r="R254" s="17">
        <f t="shared" si="169"/>
        <v>84.18103448275862</v>
      </c>
      <c r="S254" s="17">
        <f t="shared" si="170"/>
        <v>13.800169587337479</v>
      </c>
      <c r="T254" s="17">
        <f t="shared" si="171"/>
        <v>13.800169587337479</v>
      </c>
      <c r="U254" s="126">
        <f t="shared" si="172"/>
        <v>12.583753639061616</v>
      </c>
      <c r="V254" s="51">
        <f t="shared" si="173"/>
        <v>0.6810344827586207</v>
      </c>
      <c r="W254" s="65" t="s">
        <v>31</v>
      </c>
      <c r="X254" s="51">
        <v>0.42990654205607476</v>
      </c>
      <c r="Y254" s="65">
        <f t="shared" si="174"/>
        <v>18.64880059970015</v>
      </c>
      <c r="Z254" s="119">
        <f t="shared" si="175"/>
        <v>1</v>
      </c>
      <c r="AA254" s="119">
        <f t="shared" si="175"/>
        <v>1</v>
      </c>
    </row>
    <row r="255" spans="1:27" ht="18.75" customHeight="1">
      <c r="A255" s="58" t="s">
        <v>11</v>
      </c>
      <c r="B255" s="16">
        <f t="shared" si="160"/>
        <v>16</v>
      </c>
      <c r="C255" s="5">
        <f t="shared" si="161"/>
        <v>26</v>
      </c>
      <c r="D255" s="5">
        <f t="shared" si="161"/>
        <v>14</v>
      </c>
      <c r="E255" s="5">
        <f t="shared" si="161"/>
        <v>15</v>
      </c>
      <c r="F255" s="5"/>
      <c r="G255" s="5"/>
      <c r="H255" s="5"/>
      <c r="I255" s="5">
        <f t="shared" si="162"/>
        <v>16</v>
      </c>
      <c r="J255" s="5">
        <f t="shared" si="162"/>
        <v>14</v>
      </c>
      <c r="K255" s="5">
        <f t="shared" si="162"/>
        <v>7</v>
      </c>
      <c r="L255" s="26">
        <f t="shared" si="163"/>
        <v>0</v>
      </c>
      <c r="M255" s="26">
        <f t="shared" si="164"/>
        <v>0</v>
      </c>
      <c r="N255" s="6">
        <f t="shared" si="165"/>
        <v>50</v>
      </c>
      <c r="O255" s="17">
        <f t="shared" si="166"/>
        <v>26</v>
      </c>
      <c r="P255" s="6">
        <f t="shared" si="167"/>
        <v>57.692307692307686</v>
      </c>
      <c r="Q255" s="17">
        <f t="shared" si="168"/>
        <v>15</v>
      </c>
      <c r="R255" s="17">
        <f t="shared" si="169"/>
        <v>14.999999999999998</v>
      </c>
      <c r="S255" s="17">
        <f t="shared" si="170"/>
        <v>7.5</v>
      </c>
      <c r="T255" s="17">
        <f t="shared" si="171"/>
        <v>7.5</v>
      </c>
      <c r="U255" s="126">
        <f t="shared" si="172"/>
        <v>7.28325</v>
      </c>
      <c r="V255" s="51">
        <f t="shared" si="173"/>
        <v>0.875</v>
      </c>
      <c r="W255" s="65">
        <f>+(((((I255/B255)*C255)*(J255/I255))*(N255/100)))*((E255/C255)/V255)</f>
        <v>7.5</v>
      </c>
      <c r="X255" s="51">
        <v>0.4</v>
      </c>
      <c r="Y255" s="65">
        <f t="shared" si="174"/>
        <v>16.406249999999996</v>
      </c>
      <c r="Z255" s="119">
        <f t="shared" si="175"/>
        <v>1</v>
      </c>
      <c r="AA255" s="119">
        <f t="shared" si="175"/>
        <v>1</v>
      </c>
    </row>
    <row r="256" spans="1:27" ht="18.75" customHeight="1">
      <c r="A256" s="58" t="s">
        <v>12</v>
      </c>
      <c r="B256" s="16">
        <f t="shared" si="160"/>
        <v>62</v>
      </c>
      <c r="C256" s="5">
        <f t="shared" si="161"/>
        <v>61</v>
      </c>
      <c r="D256" s="5">
        <f t="shared" si="161"/>
        <v>60</v>
      </c>
      <c r="E256" s="5">
        <f t="shared" si="161"/>
        <v>36</v>
      </c>
      <c r="F256" s="5"/>
      <c r="G256" s="5"/>
      <c r="H256" s="5"/>
      <c r="I256" s="5">
        <f t="shared" si="162"/>
        <v>63</v>
      </c>
      <c r="J256" s="5">
        <f t="shared" si="162"/>
        <v>50</v>
      </c>
      <c r="K256" s="5">
        <f t="shared" si="162"/>
        <v>9</v>
      </c>
      <c r="L256" s="26">
        <f t="shared" si="163"/>
        <v>0.016129032258064516</v>
      </c>
      <c r="M256" s="26">
        <f t="shared" si="164"/>
        <v>-0.16666666666666666</v>
      </c>
      <c r="N256" s="6">
        <f t="shared" si="165"/>
        <v>18</v>
      </c>
      <c r="O256" s="17">
        <f t="shared" si="166"/>
        <v>61.983870967741936</v>
      </c>
      <c r="P256" s="6">
        <f t="shared" si="167"/>
        <v>59.01639344262295</v>
      </c>
      <c r="Q256" s="17">
        <f t="shared" si="168"/>
        <v>36.58064516129032</v>
      </c>
      <c r="R256" s="17">
        <f t="shared" si="169"/>
        <v>36.58064516129032</v>
      </c>
      <c r="S256" s="17">
        <f t="shared" si="170"/>
        <v>6.584516129032258</v>
      </c>
      <c r="T256" s="17">
        <f t="shared" si="171"/>
        <v>6.584516129032258</v>
      </c>
      <c r="U256" s="126">
        <f t="shared" si="172"/>
        <v>6.055925806451612</v>
      </c>
      <c r="V256" s="51">
        <f t="shared" si="173"/>
        <v>0.967741935483871</v>
      </c>
      <c r="W256" s="65">
        <f>+(((((I256/B256)*C256)*(J256/I256))*(N256/100)))*((E256/C256)/V256)</f>
        <v>5.399999999999999</v>
      </c>
      <c r="X256" s="51">
        <v>0.5585585585585585</v>
      </c>
      <c r="Y256" s="65">
        <f t="shared" si="174"/>
        <v>9.355879292403745</v>
      </c>
      <c r="Z256" s="119">
        <f t="shared" si="175"/>
        <v>1</v>
      </c>
      <c r="AA256" s="119">
        <f t="shared" si="175"/>
        <v>1</v>
      </c>
    </row>
    <row r="257" spans="1:27" ht="18.75" customHeight="1">
      <c r="A257" s="55" t="s">
        <v>13</v>
      </c>
      <c r="B257" s="16">
        <f t="shared" si="160"/>
        <v>28</v>
      </c>
      <c r="C257" s="5">
        <f t="shared" si="161"/>
        <v>27</v>
      </c>
      <c r="D257" s="5">
        <f t="shared" si="161"/>
        <v>26</v>
      </c>
      <c r="E257" s="5">
        <f t="shared" si="161"/>
        <v>25</v>
      </c>
      <c r="F257" s="5"/>
      <c r="G257" s="5"/>
      <c r="H257" s="5"/>
      <c r="I257" s="5">
        <f t="shared" si="162"/>
        <v>30</v>
      </c>
      <c r="J257" s="5">
        <f t="shared" si="162"/>
        <v>14</v>
      </c>
      <c r="K257" s="5">
        <f t="shared" si="162"/>
        <v>1</v>
      </c>
      <c r="L257" s="26">
        <f t="shared" si="163"/>
        <v>0.07142857142857142</v>
      </c>
      <c r="M257" s="26">
        <f t="shared" si="164"/>
        <v>-0.46153846153846156</v>
      </c>
      <c r="N257" s="6">
        <f t="shared" si="165"/>
        <v>7.142857142857142</v>
      </c>
      <c r="O257" s="17">
        <f t="shared" si="166"/>
        <v>28.928571428571427</v>
      </c>
      <c r="P257" s="6">
        <f t="shared" si="167"/>
        <v>92.5925925925926</v>
      </c>
      <c r="Q257" s="17">
        <f t="shared" si="168"/>
        <v>26.785714285714285</v>
      </c>
      <c r="R257" s="17">
        <f t="shared" si="169"/>
        <v>26.785714285714285</v>
      </c>
      <c r="S257" s="17">
        <f t="shared" si="170"/>
        <v>1.9132653061224487</v>
      </c>
      <c r="T257" s="17">
        <f t="shared" si="171"/>
        <v>1.9132653061224487</v>
      </c>
      <c r="U257" s="126">
        <f t="shared" si="172"/>
        <v>1.5262117346938773</v>
      </c>
      <c r="V257" s="51">
        <f t="shared" si="173"/>
        <v>0.9285714285714286</v>
      </c>
      <c r="W257" s="65">
        <f>+(((((I257/B257)*C257)*(J257/I257))*(N257/100)))*((E257/C257)/V257)</f>
        <v>0.9615384615384613</v>
      </c>
      <c r="X257" s="43">
        <v>0.6607142857142857</v>
      </c>
      <c r="Y257" s="65">
        <f t="shared" si="174"/>
        <v>1.351351351351351</v>
      </c>
      <c r="Z257" s="119">
        <f t="shared" si="175"/>
        <v>1</v>
      </c>
      <c r="AA257" s="119">
        <f t="shared" si="175"/>
        <v>1</v>
      </c>
    </row>
    <row r="258" spans="1:27" ht="18.75" customHeight="1">
      <c r="A258" s="55" t="s">
        <v>14</v>
      </c>
      <c r="B258" s="16">
        <f t="shared" si="160"/>
        <v>18</v>
      </c>
      <c r="C258" s="5">
        <f t="shared" si="161"/>
        <v>23</v>
      </c>
      <c r="D258" s="5">
        <f t="shared" si="161"/>
        <v>11</v>
      </c>
      <c r="E258" s="5">
        <f t="shared" si="161"/>
        <v>16</v>
      </c>
      <c r="F258" s="5"/>
      <c r="G258" s="5"/>
      <c r="H258" s="5"/>
      <c r="I258" s="5">
        <f t="shared" si="162"/>
        <v>18</v>
      </c>
      <c r="J258" s="5">
        <f t="shared" si="162"/>
        <v>3</v>
      </c>
      <c r="K258" s="5">
        <f t="shared" si="162"/>
        <v>2</v>
      </c>
      <c r="L258" s="26">
        <f t="shared" si="163"/>
        <v>0</v>
      </c>
      <c r="M258" s="26" t="s">
        <v>31</v>
      </c>
      <c r="N258" s="6">
        <f t="shared" si="165"/>
        <v>66.66666666666666</v>
      </c>
      <c r="O258" s="17">
        <f t="shared" si="166"/>
        <v>23</v>
      </c>
      <c r="P258" s="6">
        <f t="shared" si="167"/>
        <v>69.56521739130434</v>
      </c>
      <c r="Q258" s="17">
        <f t="shared" si="168"/>
        <v>16</v>
      </c>
      <c r="R258" s="17">
        <f t="shared" si="169"/>
        <v>16</v>
      </c>
      <c r="S258" s="17">
        <f t="shared" si="170"/>
        <v>10.666666666666666</v>
      </c>
      <c r="T258" s="17">
        <f t="shared" si="171"/>
        <v>10.666666666666666</v>
      </c>
      <c r="U258" s="126">
        <f t="shared" si="172"/>
        <v>10.435466666666667</v>
      </c>
      <c r="V258" s="51">
        <f t="shared" si="173"/>
        <v>0.6111111111111112</v>
      </c>
      <c r="W258" s="65" t="s">
        <v>31</v>
      </c>
      <c r="X258" s="43">
        <v>0.6</v>
      </c>
      <c r="Y258" s="65">
        <f t="shared" si="174"/>
        <v>2.9629629629629624</v>
      </c>
      <c r="Z258" s="119">
        <f t="shared" si="175"/>
        <v>1</v>
      </c>
      <c r="AA258" s="119">
        <f t="shared" si="175"/>
        <v>1</v>
      </c>
    </row>
    <row r="259" spans="1:27" ht="18.75" customHeight="1">
      <c r="A259" s="56" t="s">
        <v>15</v>
      </c>
      <c r="B259" s="16">
        <f t="shared" si="160"/>
        <v>15</v>
      </c>
      <c r="C259" s="7">
        <f t="shared" si="161"/>
        <v>8</v>
      </c>
      <c r="D259" s="7">
        <f t="shared" si="161"/>
        <v>12</v>
      </c>
      <c r="E259" s="7">
        <f t="shared" si="161"/>
        <v>5</v>
      </c>
      <c r="F259" s="7"/>
      <c r="G259" s="7"/>
      <c r="H259" s="7"/>
      <c r="I259" s="7">
        <f t="shared" si="162"/>
        <v>16</v>
      </c>
      <c r="J259" s="7">
        <f t="shared" si="162"/>
        <v>12</v>
      </c>
      <c r="K259" s="7">
        <f t="shared" si="162"/>
        <v>1</v>
      </c>
      <c r="L259" s="27">
        <f t="shared" si="163"/>
        <v>0.06666666666666667</v>
      </c>
      <c r="M259" s="27">
        <f t="shared" si="164"/>
        <v>0</v>
      </c>
      <c r="N259" s="8">
        <f t="shared" si="165"/>
        <v>8.333333333333332</v>
      </c>
      <c r="O259" s="18">
        <f t="shared" si="166"/>
        <v>8.533333333333333</v>
      </c>
      <c r="P259" s="8">
        <f t="shared" si="167"/>
        <v>62.5</v>
      </c>
      <c r="Q259" s="18">
        <f t="shared" si="168"/>
        <v>5.333333333333333</v>
      </c>
      <c r="R259" s="18">
        <f t="shared" si="169"/>
        <v>5.333333333333333</v>
      </c>
      <c r="S259" s="18">
        <f t="shared" si="170"/>
        <v>0.44444444444444436</v>
      </c>
      <c r="T259" s="18">
        <f t="shared" si="171"/>
        <v>0.44444444444444436</v>
      </c>
      <c r="U259" s="127">
        <f t="shared" si="172"/>
        <v>0.3673777777777777</v>
      </c>
      <c r="V259" s="66">
        <f t="shared" si="173"/>
        <v>0.8</v>
      </c>
      <c r="W259" s="65">
        <f>+(((((I259/B259)*C259)*(J259/I259))*(N259/100)))*((E259/C259)/V259)</f>
        <v>0.4166666666666666</v>
      </c>
      <c r="X259" s="45">
        <v>1</v>
      </c>
      <c r="Y259" s="65">
        <f t="shared" si="174"/>
        <v>0.33333333333333326</v>
      </c>
      <c r="Z259" s="119">
        <f t="shared" si="175"/>
        <v>1</v>
      </c>
      <c r="AA259" s="119">
        <f t="shared" si="175"/>
        <v>1</v>
      </c>
    </row>
    <row r="260" spans="1:27" ht="18.75" customHeight="1">
      <c r="A260" s="32" t="s">
        <v>8</v>
      </c>
      <c r="B260" s="9">
        <f>SUM(B253:B259)</f>
        <v>355</v>
      </c>
      <c r="C260" s="9">
        <f>SUM(C253:C259)</f>
        <v>366</v>
      </c>
      <c r="D260" s="9">
        <f>D299-(D26+D65+D104+D143+D182+D221)</f>
        <v>290</v>
      </c>
      <c r="E260" s="9">
        <f>SUM(E253:E259)</f>
        <v>256</v>
      </c>
      <c r="F260" s="9"/>
      <c r="G260" s="9"/>
      <c r="H260" s="9"/>
      <c r="I260" s="9">
        <f>SUM(I253:I259)</f>
        <v>315</v>
      </c>
      <c r="J260" s="23">
        <f>SUM(J253:J259)</f>
        <v>224</v>
      </c>
      <c r="K260" s="23">
        <f>SUM(K253:K259)</f>
        <v>42</v>
      </c>
      <c r="L260" s="28">
        <f t="shared" si="163"/>
        <v>-0.11267605633802817</v>
      </c>
      <c r="M260" s="28">
        <f t="shared" si="164"/>
        <v>-0.22758620689655173</v>
      </c>
      <c r="N260" s="29">
        <f>K260/J260*100</f>
        <v>18.75</v>
      </c>
      <c r="O260" s="23">
        <f>SUM(O253:O259)</f>
        <v>327.08818952275016</v>
      </c>
      <c r="P260" s="29">
        <f t="shared" si="167"/>
        <v>69.94535519125684</v>
      </c>
      <c r="Q260" s="23">
        <f>SUM(Q253:Q259)</f>
        <v>228.10072726309656</v>
      </c>
      <c r="R260" s="23">
        <f>SUM(R253:R259)</f>
        <v>228.10072726309656</v>
      </c>
      <c r="S260" s="23">
        <f>SUM(S253:S259)</f>
        <v>48.48963356217472</v>
      </c>
      <c r="T260" s="23">
        <f>SUM(T253:T259)</f>
        <v>48.48963356217472</v>
      </c>
      <c r="U260" s="23">
        <f>SUM(U253:U259)</f>
        <v>45.19357805322298</v>
      </c>
      <c r="V260" s="47">
        <v>0.5219594594594594</v>
      </c>
      <c r="W260" s="48">
        <f>SUM(W253:W259)</f>
        <v>23.278205128205126</v>
      </c>
      <c r="X260" s="47">
        <v>0.5219594594594594</v>
      </c>
      <c r="Y260" s="69">
        <f t="shared" si="174"/>
        <v>58.02619991795434</v>
      </c>
      <c r="Z260" s="116">
        <f t="shared" si="175"/>
        <v>1</v>
      </c>
      <c r="AA260" s="116">
        <f t="shared" si="175"/>
        <v>1</v>
      </c>
    </row>
    <row r="261" spans="1:27" ht="18.75" customHeight="1">
      <c r="A261" s="33"/>
      <c r="B261" s="19"/>
      <c r="C261" s="19"/>
      <c r="D261" s="19"/>
      <c r="E261" s="10"/>
      <c r="F261" s="10"/>
      <c r="G261" s="10"/>
      <c r="H261" s="10"/>
      <c r="I261" s="10"/>
      <c r="J261" s="19"/>
      <c r="K261" s="19"/>
      <c r="L261" s="11"/>
      <c r="M261" s="11"/>
      <c r="N261" s="10"/>
      <c r="O261" s="19"/>
      <c r="P261" s="11"/>
      <c r="Q261" s="19"/>
      <c r="R261" s="19"/>
      <c r="S261" s="19"/>
      <c r="T261" s="19"/>
      <c r="U261" s="123"/>
      <c r="V261" s="49"/>
      <c r="W261" s="49"/>
      <c r="X261" s="49"/>
      <c r="Y261" s="49"/>
      <c r="Z261" s="120"/>
      <c r="AA261" s="120"/>
    </row>
    <row r="262" spans="1:27" ht="18.75" customHeight="1">
      <c r="A262" s="31" t="s">
        <v>16</v>
      </c>
      <c r="B262" s="16">
        <f aca="true" t="shared" si="176" ref="B262:B270">B301-(B28+B67+B106+B145+B184+B223)</f>
        <v>275</v>
      </c>
      <c r="C262" s="3">
        <f aca="true" t="shared" si="177" ref="C262:D270">C301-(C28+C67+C106+C145+C184+C223)</f>
        <v>336</v>
      </c>
      <c r="D262" s="3">
        <f t="shared" si="177"/>
        <v>134</v>
      </c>
      <c r="E262" s="3">
        <f aca="true" t="shared" si="178" ref="E262:E268">E301-(E28+E67+E106+E145+E184+E223)</f>
        <v>96</v>
      </c>
      <c r="F262" s="3"/>
      <c r="G262" s="3"/>
      <c r="H262" s="3"/>
      <c r="I262" s="16">
        <f aca="true" t="shared" si="179" ref="I262:K270">I301-(I28+I67+I106+I145+I184+I223)</f>
        <v>281</v>
      </c>
      <c r="J262" s="3">
        <f t="shared" si="179"/>
        <v>144</v>
      </c>
      <c r="K262" s="3">
        <f t="shared" si="179"/>
        <v>22</v>
      </c>
      <c r="L262" s="21">
        <f aca="true" t="shared" si="180" ref="L262:L270">(I262-B262)/B262</f>
        <v>0.02181818181818182</v>
      </c>
      <c r="M262" s="21">
        <f aca="true" t="shared" si="181" ref="M262:M271">(J262-D262)/D262</f>
        <v>0.07462686567164178</v>
      </c>
      <c r="N262" s="4">
        <f aca="true" t="shared" si="182" ref="N262:N270">K262/J262*100</f>
        <v>15.277777777777779</v>
      </c>
      <c r="O262" s="16">
        <f aca="true" t="shared" si="183" ref="O262:O270">C262*(1+L262)</f>
        <v>343.3309090909091</v>
      </c>
      <c r="P262" s="4">
        <f>(E262/C262)*100</f>
        <v>28.57142857142857</v>
      </c>
      <c r="Q262" s="17">
        <f aca="true" t="shared" si="184" ref="Q262:Q270">E262*(1+L262)</f>
        <v>98.09454545454545</v>
      </c>
      <c r="R262" s="16">
        <f aca="true" t="shared" si="185" ref="R262:R270">O262/100*P262</f>
        <v>98.09454545454544</v>
      </c>
      <c r="S262" s="16">
        <f aca="true" t="shared" si="186" ref="S262:S270">Q262/100*N262</f>
        <v>14.986666666666668</v>
      </c>
      <c r="T262" s="16">
        <f>R262/100*N262</f>
        <v>14.986666666666665</v>
      </c>
      <c r="U262" s="125">
        <f>R262/100*(N262-N$323)</f>
        <v>13.569200484848482</v>
      </c>
      <c r="V262" s="41">
        <f aca="true" t="shared" si="187" ref="V262:V270">D262/B262</f>
        <v>0.48727272727272725</v>
      </c>
      <c r="W262" s="65">
        <f>+(((((I262/B262)*C262)*(J262/I262))*(N262/100)))*((E262/C262)/V262)</f>
        <v>15.761194029850747</v>
      </c>
      <c r="X262" s="52">
        <v>0.23333333333333334</v>
      </c>
      <c r="Y262" s="65">
        <f>+(((((I262/B262)*C262)*(J262/I262))*(N262/100)))*((E262/C262)/X262)</f>
        <v>32.91428571428571</v>
      </c>
      <c r="Z262" s="119">
        <f aca="true" t="shared" si="188" ref="Z262:Z271">D262/(G262+D262)</f>
        <v>1</v>
      </c>
      <c r="AA262" s="119">
        <f aca="true" t="shared" si="189" ref="AA262:AA271">E262/(H262+E262)</f>
        <v>1</v>
      </c>
    </row>
    <row r="263" spans="1:27" ht="18.75" customHeight="1">
      <c r="A263" s="55" t="s">
        <v>17</v>
      </c>
      <c r="B263" s="16">
        <f t="shared" si="176"/>
        <v>11</v>
      </c>
      <c r="C263" s="5">
        <f t="shared" si="177"/>
        <v>4</v>
      </c>
      <c r="D263" s="17">
        <f t="shared" si="177"/>
        <v>10</v>
      </c>
      <c r="E263" s="5">
        <f t="shared" si="178"/>
        <v>2</v>
      </c>
      <c r="F263" s="5"/>
      <c r="G263" s="5"/>
      <c r="H263" s="5"/>
      <c r="I263" s="5">
        <f t="shared" si="179"/>
        <v>11</v>
      </c>
      <c r="J263" s="5">
        <f t="shared" si="179"/>
        <v>9</v>
      </c>
      <c r="K263" s="5">
        <f t="shared" si="179"/>
        <v>1</v>
      </c>
      <c r="L263" s="26">
        <f t="shared" si="180"/>
        <v>0</v>
      </c>
      <c r="M263" s="26">
        <f t="shared" si="181"/>
        <v>-0.1</v>
      </c>
      <c r="N263" s="6">
        <f t="shared" si="182"/>
        <v>11.11111111111111</v>
      </c>
      <c r="O263" s="17">
        <f t="shared" si="183"/>
        <v>4</v>
      </c>
      <c r="P263" s="6" t="s">
        <v>31</v>
      </c>
      <c r="Q263" s="17">
        <f t="shared" si="184"/>
        <v>2</v>
      </c>
      <c r="R263" s="17" t="s">
        <v>31</v>
      </c>
      <c r="S263" s="17">
        <f t="shared" si="186"/>
        <v>0.2222222222222222</v>
      </c>
      <c r="T263" s="17" t="s">
        <v>31</v>
      </c>
      <c r="U263" s="126"/>
      <c r="V263" s="51">
        <f t="shared" si="187"/>
        <v>0.9090909090909091</v>
      </c>
      <c r="W263" s="65" t="s">
        <v>31</v>
      </c>
      <c r="X263" s="43">
        <v>0.15625</v>
      </c>
      <c r="Y263" s="65">
        <f>+(((((I263/B263)*C263)*(J263/I263))*(N263/100)))*((E263/C263)/X263)</f>
        <v>1.1636363636363638</v>
      </c>
      <c r="Z263" s="119">
        <f t="shared" si="188"/>
        <v>1</v>
      </c>
      <c r="AA263" s="119">
        <f t="shared" si="189"/>
        <v>1</v>
      </c>
    </row>
    <row r="264" spans="1:27" ht="18.75" customHeight="1">
      <c r="A264" s="55" t="s">
        <v>18</v>
      </c>
      <c r="B264" s="16">
        <f t="shared" si="176"/>
        <v>143</v>
      </c>
      <c r="C264" s="5">
        <f t="shared" si="177"/>
        <v>204</v>
      </c>
      <c r="D264" s="5">
        <f t="shared" si="177"/>
        <v>68</v>
      </c>
      <c r="E264" s="5">
        <f t="shared" si="178"/>
        <v>61</v>
      </c>
      <c r="F264" s="5"/>
      <c r="G264" s="5"/>
      <c r="H264" s="5"/>
      <c r="I264" s="5">
        <f t="shared" si="179"/>
        <v>87</v>
      </c>
      <c r="J264" s="5">
        <f t="shared" si="179"/>
        <v>38</v>
      </c>
      <c r="K264" s="5">
        <f t="shared" si="179"/>
        <v>5</v>
      </c>
      <c r="L264" s="26">
        <f t="shared" si="180"/>
        <v>-0.3916083916083916</v>
      </c>
      <c r="M264" s="26">
        <f t="shared" si="181"/>
        <v>-0.4411764705882353</v>
      </c>
      <c r="N264" s="6">
        <f t="shared" si="182"/>
        <v>13.157894736842104</v>
      </c>
      <c r="O264" s="17">
        <f t="shared" si="183"/>
        <v>124.1118881118881</v>
      </c>
      <c r="P264" s="6">
        <f>(E264/C264)*100</f>
        <v>29.901960784313726</v>
      </c>
      <c r="Q264" s="17">
        <f t="shared" si="184"/>
        <v>37.111888111888106</v>
      </c>
      <c r="R264" s="17">
        <f t="shared" si="185"/>
        <v>37.11188811188811</v>
      </c>
      <c r="S264" s="17">
        <f t="shared" si="186"/>
        <v>4.883143172616856</v>
      </c>
      <c r="T264" s="17">
        <f aca="true" t="shared" si="190" ref="T264:T269">R264/100*N264</f>
        <v>4.883143172616856</v>
      </c>
      <c r="U264" s="126">
        <f>R264/100*(N264-N$323)</f>
        <v>4.346876389400073</v>
      </c>
      <c r="V264" s="51">
        <f t="shared" si="187"/>
        <v>0.4755244755244755</v>
      </c>
      <c r="W264" s="65">
        <f>+(((((I264/B264)*C264)*(J264/I264))*(N264/100)))*((E264/C264)/V264)</f>
        <v>4.485294117647059</v>
      </c>
      <c r="X264" s="43">
        <v>0.3590462833099579</v>
      </c>
      <c r="Y264" s="65">
        <f>+(((((I264/B264)*C264)*(J264/I264))*(N264/100)))*((E264/C264)/X264)</f>
        <v>5.940368225524476</v>
      </c>
      <c r="Z264" s="119">
        <f t="shared" si="188"/>
        <v>1</v>
      </c>
      <c r="AA264" s="119">
        <f t="shared" si="189"/>
        <v>1</v>
      </c>
    </row>
    <row r="265" spans="1:27" ht="18.75" customHeight="1">
      <c r="A265" s="55" t="s">
        <v>19</v>
      </c>
      <c r="B265" s="16">
        <f t="shared" si="176"/>
        <v>13</v>
      </c>
      <c r="C265" s="5">
        <f t="shared" si="177"/>
        <v>17</v>
      </c>
      <c r="D265" s="5">
        <f t="shared" si="177"/>
        <v>6</v>
      </c>
      <c r="E265" s="5">
        <f t="shared" si="178"/>
        <v>6</v>
      </c>
      <c r="F265" s="5"/>
      <c r="G265" s="5"/>
      <c r="H265" s="5"/>
      <c r="I265" s="5">
        <f t="shared" si="179"/>
        <v>15</v>
      </c>
      <c r="J265" s="5">
        <f t="shared" si="179"/>
        <v>3</v>
      </c>
      <c r="K265" s="5">
        <f t="shared" si="179"/>
        <v>3</v>
      </c>
      <c r="L265" s="26">
        <f t="shared" si="180"/>
        <v>0.15384615384615385</v>
      </c>
      <c r="M265" s="26">
        <f t="shared" si="181"/>
        <v>-0.5</v>
      </c>
      <c r="N265" s="6">
        <f t="shared" si="182"/>
        <v>100</v>
      </c>
      <c r="O265" s="17">
        <f t="shared" si="183"/>
        <v>19.615384615384613</v>
      </c>
      <c r="P265" s="6">
        <f>(E265/C265)*100</f>
        <v>35.294117647058826</v>
      </c>
      <c r="Q265" s="17">
        <f t="shared" si="184"/>
        <v>6.9230769230769225</v>
      </c>
      <c r="R265" s="17">
        <f t="shared" si="185"/>
        <v>6.9230769230769225</v>
      </c>
      <c r="S265" s="17">
        <f t="shared" si="186"/>
        <v>6.9230769230769225</v>
      </c>
      <c r="T265" s="17">
        <f t="shared" si="190"/>
        <v>6.9230769230769225</v>
      </c>
      <c r="U265" s="126">
        <f>R265/100*(N265-N$323)</f>
        <v>6.823038461538461</v>
      </c>
      <c r="V265" s="51">
        <f t="shared" si="187"/>
        <v>0.46153846153846156</v>
      </c>
      <c r="W265" s="65">
        <f>+(((((I265/B265)*C265)*(J265/I265))*(N265/100)))*((E265/C265)/V265)</f>
        <v>3</v>
      </c>
      <c r="X265" s="43">
        <v>0.5625</v>
      </c>
      <c r="Y265" s="65">
        <f>+(((((I265/B265)*C265)*(J265/I265))*(N265/100)))*((E265/C265)/X265)</f>
        <v>2.4615384615384612</v>
      </c>
      <c r="Z265" s="119">
        <f t="shared" si="188"/>
        <v>1</v>
      </c>
      <c r="AA265" s="119">
        <f t="shared" si="189"/>
        <v>1</v>
      </c>
    </row>
    <row r="266" spans="1:27" ht="18.75" customHeight="1">
      <c r="A266" s="55" t="s">
        <v>20</v>
      </c>
      <c r="B266" s="16">
        <f t="shared" si="176"/>
        <v>19</v>
      </c>
      <c r="C266" s="5">
        <f t="shared" si="177"/>
        <v>33</v>
      </c>
      <c r="D266" s="5">
        <f t="shared" si="177"/>
        <v>11</v>
      </c>
      <c r="E266" s="5">
        <f t="shared" si="178"/>
        <v>14</v>
      </c>
      <c r="F266" s="5"/>
      <c r="G266" s="5"/>
      <c r="H266" s="5"/>
      <c r="I266" s="5">
        <f t="shared" si="179"/>
        <v>19</v>
      </c>
      <c r="J266" s="5">
        <f t="shared" si="179"/>
        <v>10</v>
      </c>
      <c r="K266" s="5">
        <f t="shared" si="179"/>
        <v>0</v>
      </c>
      <c r="L266" s="26">
        <f t="shared" si="180"/>
        <v>0</v>
      </c>
      <c r="M266" s="26">
        <f t="shared" si="181"/>
        <v>-0.09090909090909091</v>
      </c>
      <c r="N266" s="6">
        <f t="shared" si="182"/>
        <v>0</v>
      </c>
      <c r="O266" s="17">
        <f t="shared" si="183"/>
        <v>33</v>
      </c>
      <c r="P266" s="6">
        <f>(E266/C266)*100</f>
        <v>42.42424242424242</v>
      </c>
      <c r="Q266" s="17">
        <f t="shared" si="184"/>
        <v>14</v>
      </c>
      <c r="R266" s="17">
        <f t="shared" si="185"/>
        <v>14</v>
      </c>
      <c r="S266" s="17">
        <f t="shared" si="186"/>
        <v>0</v>
      </c>
      <c r="T266" s="17">
        <f t="shared" si="190"/>
        <v>0</v>
      </c>
      <c r="U266" s="126">
        <v>0</v>
      </c>
      <c r="V266" s="51">
        <f t="shared" si="187"/>
        <v>0.5789473684210527</v>
      </c>
      <c r="W266" s="65">
        <f>+(((((I266/B266)*C266)*(J266/I266))*(N266/100)))*((E266/C266)/V266)</f>
        <v>0</v>
      </c>
      <c r="X266" s="43">
        <v>0.7804878048780488</v>
      </c>
      <c r="Y266" s="65">
        <f>+(((((I266/B266)*C266)*(J266/I266))*(N266/100)))*((E266/C266)/X266)</f>
        <v>0</v>
      </c>
      <c r="Z266" s="119">
        <f t="shared" si="188"/>
        <v>1</v>
      </c>
      <c r="AA266" s="119">
        <f t="shared" si="189"/>
        <v>1</v>
      </c>
    </row>
    <row r="267" spans="1:27" ht="18.75" customHeight="1">
      <c r="A267" s="55" t="s">
        <v>21</v>
      </c>
      <c r="B267" s="16">
        <f t="shared" si="176"/>
        <v>5</v>
      </c>
      <c r="C267" s="5">
        <f t="shared" si="177"/>
        <v>11</v>
      </c>
      <c r="D267" s="5">
        <f t="shared" si="177"/>
        <v>3</v>
      </c>
      <c r="E267" s="5">
        <f t="shared" si="178"/>
        <v>2</v>
      </c>
      <c r="F267" s="5"/>
      <c r="G267" s="5"/>
      <c r="H267" s="5"/>
      <c r="I267" s="5">
        <f t="shared" si="179"/>
        <v>4</v>
      </c>
      <c r="J267" s="5">
        <f t="shared" si="179"/>
        <v>2</v>
      </c>
      <c r="K267" s="5">
        <f t="shared" si="179"/>
        <v>0</v>
      </c>
      <c r="L267" s="26">
        <f t="shared" si="180"/>
        <v>-0.2</v>
      </c>
      <c r="M267" s="26">
        <f t="shared" si="181"/>
        <v>-0.3333333333333333</v>
      </c>
      <c r="N267" s="6">
        <f t="shared" si="182"/>
        <v>0</v>
      </c>
      <c r="O267" s="17">
        <f t="shared" si="183"/>
        <v>8.8</v>
      </c>
      <c r="P267" s="6" t="s">
        <v>31</v>
      </c>
      <c r="Q267" s="17">
        <f t="shared" si="184"/>
        <v>1.6</v>
      </c>
      <c r="R267" s="17" t="s">
        <v>31</v>
      </c>
      <c r="S267" s="17">
        <f t="shared" si="186"/>
        <v>0</v>
      </c>
      <c r="T267" s="17" t="s">
        <v>31</v>
      </c>
      <c r="U267" s="126"/>
      <c r="V267" s="51">
        <f t="shared" si="187"/>
        <v>0.6</v>
      </c>
      <c r="W267" s="65" t="s">
        <v>31</v>
      </c>
      <c r="X267" s="43">
        <v>0.08695652173913043</v>
      </c>
      <c r="Y267" s="65" t="s">
        <v>31</v>
      </c>
      <c r="Z267" s="119">
        <f t="shared" si="188"/>
        <v>1</v>
      </c>
      <c r="AA267" s="119">
        <f t="shared" si="189"/>
        <v>1</v>
      </c>
    </row>
    <row r="268" spans="1:27" ht="18.75" customHeight="1">
      <c r="A268" s="55" t="s">
        <v>22</v>
      </c>
      <c r="B268" s="16">
        <f t="shared" si="176"/>
        <v>26</v>
      </c>
      <c r="C268" s="5">
        <f t="shared" si="177"/>
        <v>33</v>
      </c>
      <c r="D268" s="5">
        <f t="shared" si="177"/>
        <v>19</v>
      </c>
      <c r="E268" s="5">
        <f t="shared" si="178"/>
        <v>17</v>
      </c>
      <c r="F268" s="5"/>
      <c r="G268" s="5"/>
      <c r="H268" s="5"/>
      <c r="I268" s="5">
        <f t="shared" si="179"/>
        <v>26</v>
      </c>
      <c r="J268" s="5">
        <f t="shared" si="179"/>
        <v>17</v>
      </c>
      <c r="K268" s="5">
        <f t="shared" si="179"/>
        <v>4</v>
      </c>
      <c r="L268" s="26">
        <f t="shared" si="180"/>
        <v>0</v>
      </c>
      <c r="M268" s="26">
        <f t="shared" si="181"/>
        <v>-0.10526315789473684</v>
      </c>
      <c r="N268" s="6">
        <f t="shared" si="182"/>
        <v>23.52941176470588</v>
      </c>
      <c r="O268" s="17">
        <f t="shared" si="183"/>
        <v>33</v>
      </c>
      <c r="P268" s="6">
        <f>(E268/C268)*100</f>
        <v>51.515151515151516</v>
      </c>
      <c r="Q268" s="17">
        <f t="shared" si="184"/>
        <v>17</v>
      </c>
      <c r="R268" s="17">
        <f t="shared" si="185"/>
        <v>17</v>
      </c>
      <c r="S268" s="17">
        <f t="shared" si="186"/>
        <v>4</v>
      </c>
      <c r="T268" s="17">
        <f t="shared" si="190"/>
        <v>4</v>
      </c>
      <c r="U268" s="126">
        <f>R268/100*(N268-N$323)</f>
        <v>3.75435</v>
      </c>
      <c r="V268" s="51">
        <f t="shared" si="187"/>
        <v>0.7307692307692307</v>
      </c>
      <c r="W268" s="65">
        <f>+(((((I268/B268)*C268)*(J268/I268))*(N268/100)))*((E268/C268)/V268)</f>
        <v>3.578947368421052</v>
      </c>
      <c r="X268" s="43">
        <v>0.4166666666666667</v>
      </c>
      <c r="Y268" s="65">
        <f>+(((((I268/B268)*C268)*(J268/I268))*(N268/100)))*((E268/C268)/X268)</f>
        <v>6.276923076923075</v>
      </c>
      <c r="Z268" s="119">
        <f t="shared" si="188"/>
        <v>1</v>
      </c>
      <c r="AA268" s="119">
        <f t="shared" si="189"/>
        <v>1</v>
      </c>
    </row>
    <row r="269" spans="1:27" ht="18.75" customHeight="1">
      <c r="A269" s="55" t="s">
        <v>23</v>
      </c>
      <c r="B269" s="16">
        <f t="shared" si="176"/>
        <v>80</v>
      </c>
      <c r="C269" s="5">
        <f t="shared" si="177"/>
        <v>82</v>
      </c>
      <c r="D269" s="5">
        <f t="shared" si="177"/>
        <v>32</v>
      </c>
      <c r="E269" s="5">
        <f>E308-(E35+E74+E113+E152+E191+E230)</f>
        <v>28</v>
      </c>
      <c r="F269" s="5"/>
      <c r="G269" s="5"/>
      <c r="H269" s="5"/>
      <c r="I269" s="5">
        <f t="shared" si="179"/>
        <v>78</v>
      </c>
      <c r="J269" s="5">
        <f t="shared" si="179"/>
        <v>28</v>
      </c>
      <c r="K269" s="5">
        <f t="shared" si="179"/>
        <v>14</v>
      </c>
      <c r="L269" s="26">
        <f t="shared" si="180"/>
        <v>-0.025</v>
      </c>
      <c r="M269" s="26">
        <f t="shared" si="181"/>
        <v>-0.125</v>
      </c>
      <c r="N269" s="6">
        <f t="shared" si="182"/>
        <v>50</v>
      </c>
      <c r="O269" s="17">
        <f t="shared" si="183"/>
        <v>79.95</v>
      </c>
      <c r="P269" s="6">
        <f>(E269/C269)*100</f>
        <v>34.146341463414636</v>
      </c>
      <c r="Q269" s="17">
        <f t="shared" si="184"/>
        <v>27.3</v>
      </c>
      <c r="R269" s="17">
        <f t="shared" si="185"/>
        <v>27.3</v>
      </c>
      <c r="S269" s="17">
        <f t="shared" si="186"/>
        <v>13.65</v>
      </c>
      <c r="T269" s="17">
        <f t="shared" si="190"/>
        <v>13.65</v>
      </c>
      <c r="U269" s="126">
        <f>R269/100*(N269-N$323)</f>
        <v>13.255515</v>
      </c>
      <c r="V269" s="51">
        <f t="shared" si="187"/>
        <v>0.4</v>
      </c>
      <c r="W269" s="65">
        <f>+(((((I269/B269)*C269)*(J269/I269))*(N269/100)))*((E269/C269)/V269)</f>
        <v>12.250000000000002</v>
      </c>
      <c r="X269" s="43">
        <v>0.5</v>
      </c>
      <c r="Y269" s="65">
        <f>+(((((I269/B269)*C269)*(J269/I269))*(N269/100)))*((E269/C269)/X269)</f>
        <v>9.800000000000002</v>
      </c>
      <c r="Z269" s="119">
        <f t="shared" si="188"/>
        <v>1</v>
      </c>
      <c r="AA269" s="119">
        <f t="shared" si="189"/>
        <v>1</v>
      </c>
    </row>
    <row r="270" spans="1:27" ht="18.75" customHeight="1">
      <c r="A270" s="56" t="s">
        <v>24</v>
      </c>
      <c r="B270" s="16">
        <f t="shared" si="176"/>
        <v>43</v>
      </c>
      <c r="C270" s="7">
        <f t="shared" si="177"/>
        <v>60</v>
      </c>
      <c r="D270" s="7">
        <f t="shared" si="177"/>
        <v>19</v>
      </c>
      <c r="E270" s="7">
        <f>E309-(E36+E75+E114+E153+E192+E231)</f>
        <v>34</v>
      </c>
      <c r="F270" s="7"/>
      <c r="G270" s="7"/>
      <c r="H270" s="7"/>
      <c r="I270" s="7">
        <f t="shared" si="179"/>
        <v>134</v>
      </c>
      <c r="J270" s="7">
        <f t="shared" si="179"/>
        <v>12</v>
      </c>
      <c r="K270" s="7">
        <f t="shared" si="179"/>
        <v>0</v>
      </c>
      <c r="L270" s="27">
        <f t="shared" si="180"/>
        <v>2.116279069767442</v>
      </c>
      <c r="M270" s="27">
        <f t="shared" si="181"/>
        <v>-0.3684210526315789</v>
      </c>
      <c r="N270" s="8">
        <f t="shared" si="182"/>
        <v>0</v>
      </c>
      <c r="O270" s="18">
        <f t="shared" si="183"/>
        <v>186.97674418604652</v>
      </c>
      <c r="P270" s="8">
        <f>(E270/C270)*100</f>
        <v>56.666666666666664</v>
      </c>
      <c r="Q270" s="18">
        <f t="shared" si="184"/>
        <v>105.95348837209303</v>
      </c>
      <c r="R270" s="18">
        <f t="shared" si="185"/>
        <v>105.95348837209302</v>
      </c>
      <c r="S270" s="18">
        <f t="shared" si="186"/>
        <v>0</v>
      </c>
      <c r="T270" s="18">
        <f>R270/100*N270</f>
        <v>0</v>
      </c>
      <c r="U270" s="127"/>
      <c r="V270" s="66">
        <f t="shared" si="187"/>
        <v>0.4418604651162791</v>
      </c>
      <c r="W270" s="65">
        <f>+(((((I270/B270)*C270)*(J270/I270))*(N270/100)))*((E270/C270)/V270)</f>
        <v>0</v>
      </c>
      <c r="X270" s="45">
        <v>0.041044776119402986</v>
      </c>
      <c r="Y270" s="65">
        <f>+(((((I270/B270)*C270)*(J270/I270))*(N270/100)))*((E270/C270)/X270)</f>
        <v>0</v>
      </c>
      <c r="Z270" s="119">
        <f t="shared" si="188"/>
        <v>1</v>
      </c>
      <c r="AA270" s="119">
        <f t="shared" si="189"/>
        <v>1</v>
      </c>
    </row>
    <row r="271" spans="1:27" ht="18.75" customHeight="1">
      <c r="A271" s="32" t="s">
        <v>8</v>
      </c>
      <c r="B271" s="9">
        <f>SUM(B262:B270)</f>
        <v>615</v>
      </c>
      <c r="C271" s="9">
        <f>SUM(C262:C270)</f>
        <v>780</v>
      </c>
      <c r="D271" s="9">
        <f>D310-(D37+D76+D115+D154+D193+D232)</f>
        <v>302</v>
      </c>
      <c r="E271" s="9">
        <f>SUM(E262:E270)</f>
        <v>260</v>
      </c>
      <c r="F271" s="9"/>
      <c r="G271" s="9"/>
      <c r="H271" s="9"/>
      <c r="I271" s="9">
        <f>SUM(I262:I270)</f>
        <v>655</v>
      </c>
      <c r="J271" s="23">
        <f>SUM(J262:J270)</f>
        <v>263</v>
      </c>
      <c r="K271" s="23">
        <f>SUM(K262:K270)</f>
        <v>49</v>
      </c>
      <c r="L271" s="28">
        <f>(I271-B271)/I271</f>
        <v>0.061068702290076333</v>
      </c>
      <c r="M271" s="28">
        <f t="shared" si="181"/>
        <v>-0.1291390728476821</v>
      </c>
      <c r="N271" s="29">
        <f>K271/J271*100</f>
        <v>18.631178707224336</v>
      </c>
      <c r="O271" s="23">
        <f>SUM(O262:O270)</f>
        <v>832.7849260042283</v>
      </c>
      <c r="P271" s="29">
        <f>(E271/C271)*100</f>
        <v>33.33333333333333</v>
      </c>
      <c r="Q271" s="23">
        <f>SUM(Q262:Q270)</f>
        <v>309.9829988616035</v>
      </c>
      <c r="R271" s="23">
        <f>SUM(R262:R270)</f>
        <v>306.38299886160354</v>
      </c>
      <c r="S271" s="23">
        <f>SUM(S262:S270)</f>
        <v>44.66510898458267</v>
      </c>
      <c r="T271" s="23">
        <f>SUM(T262:T270)</f>
        <v>44.442886762360445</v>
      </c>
      <c r="U271" s="23">
        <f>SUM(U262:U270)</f>
        <v>41.74898033578701</v>
      </c>
      <c r="V271" s="47">
        <v>0.268176835951772</v>
      </c>
      <c r="W271" s="48">
        <f>SUM(W262:W270)</f>
        <v>39.07543551591886</v>
      </c>
      <c r="X271" s="47">
        <v>0.268176835951772</v>
      </c>
      <c r="Y271" s="48">
        <f>SUM(Y262:Y270)</f>
        <v>58.55675184190809</v>
      </c>
      <c r="Z271" s="115">
        <f t="shared" si="188"/>
        <v>1</v>
      </c>
      <c r="AA271" s="115">
        <f t="shared" si="189"/>
        <v>1</v>
      </c>
    </row>
    <row r="272" spans="1:27" ht="18.75" customHeight="1">
      <c r="A272" s="34"/>
      <c r="B272" s="20"/>
      <c r="C272" s="20"/>
      <c r="D272" s="20"/>
      <c r="E272" s="14"/>
      <c r="F272" s="14"/>
      <c r="G272" s="14"/>
      <c r="H272" s="14"/>
      <c r="I272" s="14"/>
      <c r="J272" s="20"/>
      <c r="K272" s="20"/>
      <c r="L272" s="15"/>
      <c r="M272" s="15"/>
      <c r="N272" s="14"/>
      <c r="O272" s="20"/>
      <c r="P272" s="15"/>
      <c r="Q272" s="20"/>
      <c r="R272" s="20"/>
      <c r="S272" s="20"/>
      <c r="T272" s="20"/>
      <c r="U272" s="124"/>
      <c r="V272" s="53"/>
      <c r="W272" s="53"/>
      <c r="X272" s="53"/>
      <c r="Y272" s="53"/>
      <c r="Z272" s="121"/>
      <c r="AA272" s="121"/>
    </row>
    <row r="273" spans="1:27" ht="18.75" customHeight="1" thickBot="1">
      <c r="A273" s="35" t="s">
        <v>25</v>
      </c>
      <c r="B273" s="36">
        <f>B251+B260+B271</f>
        <v>1536</v>
      </c>
      <c r="C273" s="36">
        <f>C251+C260+C271</f>
        <v>1692</v>
      </c>
      <c r="D273" s="36">
        <f>D312-(D39+D78+D117+D156+D195+D234)</f>
        <v>936</v>
      </c>
      <c r="E273" s="36">
        <f>E251+E260+E271</f>
        <v>902</v>
      </c>
      <c r="F273" s="36"/>
      <c r="G273" s="36"/>
      <c r="H273" s="36"/>
      <c r="I273" s="36">
        <f>I251+I260+I271</f>
        <v>1588</v>
      </c>
      <c r="J273" s="39">
        <f>J251+J260+J271</f>
        <v>710</v>
      </c>
      <c r="K273" s="39">
        <f>SUM(K251,K260,K271)</f>
        <v>136</v>
      </c>
      <c r="L273" s="37">
        <f>(I273-B273)/I273</f>
        <v>0.0327455919395466</v>
      </c>
      <c r="M273" s="37">
        <f>(J273-D273)/D273</f>
        <v>-0.24145299145299146</v>
      </c>
      <c r="N273" s="38">
        <f>K273/J273*100</f>
        <v>19.154929577464788</v>
      </c>
      <c r="O273" s="39">
        <f>O251+O260+O271</f>
        <v>1758.3907376044392</v>
      </c>
      <c r="P273" s="38">
        <f>(E273/C273)*100</f>
        <v>53.30969267139481</v>
      </c>
      <c r="Q273" s="39">
        <f>Q251+Q260+Q271</f>
        <v>967.7605292484909</v>
      </c>
      <c r="R273" s="39">
        <f>R251+R260+R271</f>
        <v>964.160529248491</v>
      </c>
      <c r="S273" s="39">
        <f>S251+S260+S271</f>
        <v>189.0430230386956</v>
      </c>
      <c r="T273" s="39">
        <f>T251+T260+T271</f>
        <v>188.82080081647337</v>
      </c>
      <c r="U273" s="39">
        <f>U251+U260+U271</f>
        <v>176.6220090758094</v>
      </c>
      <c r="V273" s="59">
        <v>0.359449085572364</v>
      </c>
      <c r="W273" s="67">
        <f>W251+W260+W271</f>
        <v>112.68276662650075</v>
      </c>
      <c r="X273" s="59">
        <v>0.359449085572364</v>
      </c>
      <c r="Y273" s="67">
        <f>Y251+Y260+Y271</f>
        <v>180.80579592354923</v>
      </c>
      <c r="Z273" s="114">
        <f>D273/(G273+D273)</f>
        <v>1</v>
      </c>
      <c r="AA273" s="114">
        <f>E273/(H273+E273)</f>
        <v>1</v>
      </c>
    </row>
    <row r="274" ht="15.75">
      <c r="A274" s="1" t="s">
        <v>0</v>
      </c>
    </row>
    <row r="275" ht="15.75">
      <c r="A275" s="1" t="s">
        <v>1</v>
      </c>
    </row>
    <row r="276" ht="15.75">
      <c r="A276" s="1" t="s">
        <v>26</v>
      </c>
    </row>
    <row r="277" ht="15.75">
      <c r="A277" s="1"/>
    </row>
    <row r="278" ht="12.75" customHeight="1" thickBot="1">
      <c r="A278" s="1" t="s">
        <v>30</v>
      </c>
    </row>
    <row r="279" ht="2.25" customHeight="1" hidden="1" thickBot="1">
      <c r="A279" s="1"/>
    </row>
    <row r="280" ht="15" customHeight="1" hidden="1">
      <c r="A280" s="30" t="s">
        <v>27</v>
      </c>
    </row>
    <row r="281" spans="1:28" ht="12.75" customHeight="1">
      <c r="A281" s="308" t="s">
        <v>2</v>
      </c>
      <c r="B281" s="311" t="s">
        <v>92</v>
      </c>
      <c r="C281" s="311" t="s">
        <v>93</v>
      </c>
      <c r="D281" s="282" t="s">
        <v>95</v>
      </c>
      <c r="E281" s="282" t="s">
        <v>94</v>
      </c>
      <c r="F281" s="152"/>
      <c r="G281" s="282" t="s">
        <v>75</v>
      </c>
      <c r="H281" s="282" t="s">
        <v>76</v>
      </c>
      <c r="I281" s="305" t="s">
        <v>41</v>
      </c>
      <c r="J281" s="305" t="s">
        <v>42</v>
      </c>
      <c r="K281" s="282" t="s">
        <v>43</v>
      </c>
      <c r="L281" s="276" t="s">
        <v>44</v>
      </c>
      <c r="M281" s="276" t="s">
        <v>47</v>
      </c>
      <c r="N281" s="282" t="s">
        <v>58</v>
      </c>
      <c r="O281" s="279" t="s">
        <v>49</v>
      </c>
      <c r="P281" s="285" t="s">
        <v>53</v>
      </c>
      <c r="Q281" s="279" t="s">
        <v>54</v>
      </c>
      <c r="R281" s="279" t="s">
        <v>55</v>
      </c>
      <c r="S281" s="279" t="s">
        <v>50</v>
      </c>
      <c r="T281" s="279" t="s">
        <v>51</v>
      </c>
      <c r="U281" s="279" t="s">
        <v>59</v>
      </c>
      <c r="V281" s="318" t="s">
        <v>52</v>
      </c>
      <c r="W281" s="318" t="s">
        <v>40</v>
      </c>
      <c r="X281" s="318" t="s">
        <v>38</v>
      </c>
      <c r="Y281" s="318" t="s">
        <v>39</v>
      </c>
      <c r="Z281" s="316" t="s">
        <v>46</v>
      </c>
      <c r="AA281" s="316" t="s">
        <v>46</v>
      </c>
      <c r="AB281" s="274" t="s">
        <v>69</v>
      </c>
    </row>
    <row r="282" spans="1:28" ht="12.75" customHeight="1">
      <c r="A282" s="309"/>
      <c r="B282" s="312"/>
      <c r="C282" s="312"/>
      <c r="D282" s="283"/>
      <c r="E282" s="283"/>
      <c r="F282" s="153"/>
      <c r="G282" s="314"/>
      <c r="H282" s="314"/>
      <c r="I282" s="306"/>
      <c r="J282" s="306"/>
      <c r="K282" s="283"/>
      <c r="L282" s="277"/>
      <c r="M282" s="277"/>
      <c r="N282" s="283"/>
      <c r="O282" s="280"/>
      <c r="P282" s="286"/>
      <c r="Q282" s="280"/>
      <c r="R282" s="280"/>
      <c r="S282" s="280"/>
      <c r="T282" s="280"/>
      <c r="U282" s="280"/>
      <c r="V282" s="319"/>
      <c r="W282" s="319"/>
      <c r="X282" s="319"/>
      <c r="Y282" s="319"/>
      <c r="Z282" s="317"/>
      <c r="AA282" s="317"/>
      <c r="AB282" s="275"/>
    </row>
    <row r="283" spans="1:28" ht="12.75" customHeight="1">
      <c r="A283" s="309"/>
      <c r="B283" s="312"/>
      <c r="C283" s="312"/>
      <c r="D283" s="283"/>
      <c r="E283" s="283"/>
      <c r="F283" s="153"/>
      <c r="G283" s="314"/>
      <c r="H283" s="314"/>
      <c r="I283" s="306"/>
      <c r="J283" s="306"/>
      <c r="K283" s="283"/>
      <c r="L283" s="277"/>
      <c r="M283" s="277"/>
      <c r="N283" s="283"/>
      <c r="O283" s="280"/>
      <c r="P283" s="286"/>
      <c r="Q283" s="280"/>
      <c r="R283" s="280"/>
      <c r="S283" s="280"/>
      <c r="T283" s="280"/>
      <c r="U283" s="280"/>
      <c r="V283" s="319"/>
      <c r="W283" s="319"/>
      <c r="X283" s="319"/>
      <c r="Y283" s="319"/>
      <c r="Z283" s="317"/>
      <c r="AA283" s="317"/>
      <c r="AB283" s="275"/>
    </row>
    <row r="284" spans="1:28" ht="156.75" customHeight="1">
      <c r="A284" s="310"/>
      <c r="B284" s="313"/>
      <c r="C284" s="313"/>
      <c r="D284" s="284"/>
      <c r="E284" s="284"/>
      <c r="F284" s="154"/>
      <c r="G284" s="315"/>
      <c r="H284" s="315"/>
      <c r="I284" s="307"/>
      <c r="J284" s="307"/>
      <c r="K284" s="284"/>
      <c r="L284" s="278"/>
      <c r="M284" s="278"/>
      <c r="N284" s="284"/>
      <c r="O284" s="281"/>
      <c r="P284" s="287"/>
      <c r="Q284" s="281"/>
      <c r="R284" s="281"/>
      <c r="S284" s="281"/>
      <c r="T284" s="281"/>
      <c r="U284" s="281"/>
      <c r="V284" s="320"/>
      <c r="W284" s="319"/>
      <c r="X284" s="319"/>
      <c r="Y284" s="319"/>
      <c r="Z284" s="317"/>
      <c r="AA284" s="317"/>
      <c r="AB284" s="275"/>
    </row>
    <row r="285" spans="1:28" ht="18.75" customHeight="1">
      <c r="A285" s="31" t="s">
        <v>3</v>
      </c>
      <c r="B285" s="246">
        <v>214</v>
      </c>
      <c r="C285" s="57">
        <v>187</v>
      </c>
      <c r="D285" s="57">
        <v>67</v>
      </c>
      <c r="E285" s="57">
        <v>95</v>
      </c>
      <c r="F285" s="155"/>
      <c r="G285" s="107">
        <v>71</v>
      </c>
      <c r="H285" s="57">
        <v>50</v>
      </c>
      <c r="I285" s="85">
        <v>217</v>
      </c>
      <c r="J285" s="12">
        <v>66</v>
      </c>
      <c r="K285" s="89">
        <v>11</v>
      </c>
      <c r="L285" s="21">
        <f aca="true" t="shared" si="191" ref="L285:L290">(I285-B285)/B285</f>
        <v>0.014018691588785047</v>
      </c>
      <c r="M285" s="21">
        <f aca="true" t="shared" si="192" ref="M285:M290">(J285-D285)/D285</f>
        <v>-0.014925373134328358</v>
      </c>
      <c r="N285" s="4">
        <f aca="true" t="shared" si="193" ref="N285:N290">K285/J285*100</f>
        <v>16.666666666666664</v>
      </c>
      <c r="O285" s="16">
        <f>C285*(1+L285)</f>
        <v>189.6214953271028</v>
      </c>
      <c r="P285" s="4">
        <f aca="true" t="shared" si="194" ref="P285:P290">(E285/C285)*100</f>
        <v>50.80213903743316</v>
      </c>
      <c r="Q285" s="16">
        <f>E285*(1+L285)</f>
        <v>96.33177570093457</v>
      </c>
      <c r="R285" s="16">
        <f>O285/100*P285</f>
        <v>96.33177570093459</v>
      </c>
      <c r="S285" s="16">
        <f>Q285/100*N285</f>
        <v>16.05529595015576</v>
      </c>
      <c r="T285" s="16">
        <f>R285/100*N285</f>
        <v>16.055295950155763</v>
      </c>
      <c r="U285" s="16">
        <f>R285/100*(N285-N$323)</f>
        <v>14.663301791277258</v>
      </c>
      <c r="V285" s="41">
        <f aca="true" t="shared" si="195" ref="V285:V290">D285/B285</f>
        <v>0.3130841121495327</v>
      </c>
      <c r="W285" s="68">
        <f>+(((((I285/B285)*C285)*(J285/I285))*(N285/100)))*((E285/C285)/V285)</f>
        <v>15.597014925373132</v>
      </c>
      <c r="X285" s="41">
        <v>0.29508196721311475</v>
      </c>
      <c r="Y285" s="68">
        <f>+(((((I285/B285)*C285)*(J285/I285))*(N285/100)))*((E285/C285)/X285)</f>
        <v>16.54854620976116</v>
      </c>
      <c r="Z285" s="118">
        <f aca="true" t="shared" si="196" ref="Z285:AA290">D285/(G285+D285)</f>
        <v>0.4855072463768116</v>
      </c>
      <c r="AA285" s="118">
        <f t="shared" si="196"/>
        <v>0.6551724137931034</v>
      </c>
      <c r="AB285" s="22">
        <f>+(((C285-(E285+H285))*(1-(H285/(E285+H285)))+E285)*(1+L285))*(N285/100)</f>
        <v>20.7057954667526</v>
      </c>
    </row>
    <row r="286" spans="1:28" ht="18.75" customHeight="1">
      <c r="A286" s="55" t="s">
        <v>4</v>
      </c>
      <c r="B286" s="241">
        <v>313</v>
      </c>
      <c r="C286" s="55">
        <v>285</v>
      </c>
      <c r="D286" s="55">
        <v>294</v>
      </c>
      <c r="E286" s="55">
        <v>264</v>
      </c>
      <c r="F286" s="156"/>
      <c r="G286" s="108">
        <v>10</v>
      </c>
      <c r="H286" s="55">
        <v>12</v>
      </c>
      <c r="I286" s="86">
        <v>321</v>
      </c>
      <c r="J286" s="5">
        <v>277</v>
      </c>
      <c r="K286" s="90">
        <v>19</v>
      </c>
      <c r="L286" s="26">
        <f t="shared" si="191"/>
        <v>0.025559105431309903</v>
      </c>
      <c r="M286" s="26">
        <f t="shared" si="192"/>
        <v>-0.05782312925170068</v>
      </c>
      <c r="N286" s="6">
        <f t="shared" si="193"/>
        <v>6.859205776173286</v>
      </c>
      <c r="O286" s="17">
        <f>C286*(1+L286)</f>
        <v>292.2843450479233</v>
      </c>
      <c r="P286" s="6">
        <f t="shared" si="194"/>
        <v>92.63157894736842</v>
      </c>
      <c r="Q286" s="17">
        <f>E286*(1+L286)</f>
        <v>270.7476038338658</v>
      </c>
      <c r="R286" s="16">
        <f>O286/100*P286</f>
        <v>270.7476038338658</v>
      </c>
      <c r="S286" s="17">
        <f>Q286/100*N286</f>
        <v>18.571135281023288</v>
      </c>
      <c r="T286" s="17">
        <f>R286/100*N286</f>
        <v>18.571135281023288</v>
      </c>
      <c r="U286" s="126">
        <f>R286/100*(N286-N$323)</f>
        <v>14.65883240562393</v>
      </c>
      <c r="V286" s="51">
        <f t="shared" si="195"/>
        <v>0.939297124600639</v>
      </c>
      <c r="W286" s="65">
        <f>+(((((I286/B286)*C286)*(J286/I286))*(N286/100)))*((E286/C286)/V286)</f>
        <v>17.06122448979592</v>
      </c>
      <c r="X286" s="43">
        <v>0.5172413793103449</v>
      </c>
      <c r="Y286" s="65">
        <f>+(((((I286/B286)*C286)*(J286/I286))*(N286/100)))*((E286/C286)/X286)</f>
        <v>30.982747603833865</v>
      </c>
      <c r="Z286" s="119">
        <f t="shared" si="196"/>
        <v>0.9671052631578947</v>
      </c>
      <c r="AA286" s="119">
        <f t="shared" si="196"/>
        <v>0.9565217391304348</v>
      </c>
      <c r="AB286" s="22">
        <f>+(((C286-(E286+H286))*(1-(H286/(E286+H286)))+E286)*(1+L286))*(N286/100)</f>
        <v>19.176715779317526</v>
      </c>
    </row>
    <row r="287" spans="1:28" ht="18.75" customHeight="1">
      <c r="A287" s="55" t="s">
        <v>5</v>
      </c>
      <c r="B287" s="241">
        <v>729</v>
      </c>
      <c r="C287" s="55">
        <v>709</v>
      </c>
      <c r="D287" s="55">
        <v>491</v>
      </c>
      <c r="E287" s="55">
        <v>593</v>
      </c>
      <c r="F287" s="156"/>
      <c r="G287" s="108">
        <v>94</v>
      </c>
      <c r="H287" s="55">
        <v>57</v>
      </c>
      <c r="I287" s="86">
        <v>813</v>
      </c>
      <c r="J287" s="5">
        <v>445</v>
      </c>
      <c r="K287" s="90">
        <v>51</v>
      </c>
      <c r="L287" s="26">
        <f t="shared" si="191"/>
        <v>0.11522633744855967</v>
      </c>
      <c r="M287" s="26">
        <f t="shared" si="192"/>
        <v>-0.09368635437881874</v>
      </c>
      <c r="N287" s="6">
        <f t="shared" si="193"/>
        <v>11.46067415730337</v>
      </c>
      <c r="O287" s="17">
        <f>C287*(1+L287)</f>
        <v>790.6954732510287</v>
      </c>
      <c r="P287" s="6">
        <f t="shared" si="194"/>
        <v>83.63892806770099</v>
      </c>
      <c r="Q287" s="17">
        <f>E287*(1+L287)</f>
        <v>661.3292181069959</v>
      </c>
      <c r="R287" s="17">
        <f>O287/100*P287</f>
        <v>661.3292181069958</v>
      </c>
      <c r="S287" s="17">
        <f>Q287/100*N287</f>
        <v>75.79278679428491</v>
      </c>
      <c r="T287" s="17">
        <f>R287/100*N287</f>
        <v>75.7927867942849</v>
      </c>
      <c r="U287" s="126">
        <f>R287/100*(N287-N$323)</f>
        <v>66.2365795926388</v>
      </c>
      <c r="V287" s="51">
        <f t="shared" si="195"/>
        <v>0.6735253772290809</v>
      </c>
      <c r="W287" s="65">
        <f>+(((((I287/B287)*C287)*(J287/I287))*(N287/100)))*((E287/C287)/V287)</f>
        <v>61.59470468431771</v>
      </c>
      <c r="X287" s="43">
        <v>0.6313131313131313</v>
      </c>
      <c r="Y287" s="65">
        <f>+(((((I287/B287)*C287)*(J287/I287))*(N287/100)))*((E287/C287)/X287)</f>
        <v>65.71318518518517</v>
      </c>
      <c r="Z287" s="119">
        <f t="shared" si="196"/>
        <v>0.8393162393162393</v>
      </c>
      <c r="AA287" s="119">
        <f t="shared" si="196"/>
        <v>0.9123076923076923</v>
      </c>
      <c r="AB287" s="22">
        <f>+(((C287-(E287+H287))*(1-(H287/(E287+H287)))+E287)*(1+L287))*(N287/100)</f>
        <v>82.67243974945845</v>
      </c>
    </row>
    <row r="288" spans="1:28" ht="18.75" customHeight="1">
      <c r="A288" s="55" t="s">
        <v>6</v>
      </c>
      <c r="B288" s="241">
        <v>814</v>
      </c>
      <c r="C288" s="55">
        <v>581</v>
      </c>
      <c r="D288" s="55">
        <v>390</v>
      </c>
      <c r="E288" s="55">
        <v>348</v>
      </c>
      <c r="F288" s="156"/>
      <c r="G288" s="108">
        <v>219</v>
      </c>
      <c r="H288" s="55">
        <v>131</v>
      </c>
      <c r="I288" s="86">
        <v>819</v>
      </c>
      <c r="J288" s="5">
        <v>387</v>
      </c>
      <c r="K288" s="90">
        <v>45</v>
      </c>
      <c r="L288" s="26">
        <f t="shared" si="191"/>
        <v>0.006142506142506142</v>
      </c>
      <c r="M288" s="26">
        <f t="shared" si="192"/>
        <v>-0.007692307692307693</v>
      </c>
      <c r="N288" s="6">
        <f t="shared" si="193"/>
        <v>11.627906976744185</v>
      </c>
      <c r="O288" s="17">
        <f>C288*(1+L288)</f>
        <v>584.5687960687961</v>
      </c>
      <c r="P288" s="6">
        <f t="shared" si="194"/>
        <v>59.896729776247845</v>
      </c>
      <c r="Q288" s="17">
        <f>E288*(1+L288)</f>
        <v>350.13759213759215</v>
      </c>
      <c r="R288" s="17">
        <f>O288/100*P288</f>
        <v>350.13759213759215</v>
      </c>
      <c r="S288" s="17">
        <f>Q288/100*N288</f>
        <v>40.71367350437118</v>
      </c>
      <c r="T288" s="17">
        <f>R288/100*N288</f>
        <v>40.71367350437118</v>
      </c>
      <c r="U288" s="126">
        <f>R288/100*(N288-N$323)</f>
        <v>35.65418529798297</v>
      </c>
      <c r="V288" s="51">
        <f t="shared" si="195"/>
        <v>0.47911547911547914</v>
      </c>
      <c r="W288" s="65">
        <f>+(((((I288/B288)*C288)*(J288/I288))*(N288/100)))*((E288/C288)/V288)</f>
        <v>40.15384615384615</v>
      </c>
      <c r="X288" s="43">
        <v>0.30809399477806787</v>
      </c>
      <c r="Y288" s="65">
        <f>+(((((I288/B288)*C288)*(J288/I288))*(N288/100)))*((E288/C288)/X288)</f>
        <v>62.44305168033982</v>
      </c>
      <c r="Z288" s="119">
        <f t="shared" si="196"/>
        <v>0.6403940886699507</v>
      </c>
      <c r="AA288" s="119">
        <f t="shared" si="196"/>
        <v>0.7265135699373695</v>
      </c>
      <c r="AB288" s="22">
        <f>+(((C288-(E288+H288))*(1-(H288/(E288+H288)))+E288)*(1+L288))*(N288/100)</f>
        <v>49.38339103557339</v>
      </c>
    </row>
    <row r="289" spans="1:28" ht="18.75" customHeight="1">
      <c r="A289" s="56" t="s">
        <v>7</v>
      </c>
      <c r="B289" s="247">
        <v>389</v>
      </c>
      <c r="C289" s="88">
        <v>331</v>
      </c>
      <c r="D289" s="88">
        <v>278</v>
      </c>
      <c r="E289" s="88">
        <v>274</v>
      </c>
      <c r="F289" s="157"/>
      <c r="G289" s="109">
        <v>86</v>
      </c>
      <c r="H289" s="56">
        <v>32</v>
      </c>
      <c r="I289" s="87">
        <v>398</v>
      </c>
      <c r="J289" s="7">
        <v>272</v>
      </c>
      <c r="K289" s="91">
        <v>27</v>
      </c>
      <c r="L289" s="27">
        <f t="shared" si="191"/>
        <v>0.02313624678663239</v>
      </c>
      <c r="M289" s="27">
        <f t="shared" si="192"/>
        <v>-0.02158273381294964</v>
      </c>
      <c r="N289" s="8">
        <f t="shared" si="193"/>
        <v>9.926470588235293</v>
      </c>
      <c r="O289" s="18">
        <f>C289*(1+L289)</f>
        <v>338.6580976863753</v>
      </c>
      <c r="P289" s="8">
        <f t="shared" si="194"/>
        <v>82.77945619335347</v>
      </c>
      <c r="Q289" s="18">
        <f>E289*(1+L289)</f>
        <v>280.33933161953723</v>
      </c>
      <c r="R289" s="18">
        <f>O289/100*P289</f>
        <v>280.33933161953723</v>
      </c>
      <c r="S289" s="18">
        <f>Q289/100*N289</f>
        <v>27.827801300468767</v>
      </c>
      <c r="T289" s="18">
        <f>R289/100*N289</f>
        <v>27.827801300468767</v>
      </c>
      <c r="U289" s="131">
        <f>R289/100*(N289-N$323)</f>
        <v>23.776897958566455</v>
      </c>
      <c r="V289" s="51">
        <f t="shared" si="195"/>
        <v>0.7146529562982005</v>
      </c>
      <c r="W289" s="65">
        <f>+(((((I289/B289)*C289)*(J289/I289))*(N289/100)))*((E289/C289)/V289)</f>
        <v>26.611510791366904</v>
      </c>
      <c r="X289" s="43">
        <v>0.6820809248554913</v>
      </c>
      <c r="Y289" s="65">
        <f>+(((((I289/B289)*C289)*(J289/I289))*(N289/100)))*((E289/C289)/X289)</f>
        <v>27.88231449610038</v>
      </c>
      <c r="Z289" s="119">
        <f t="shared" si="196"/>
        <v>0.7637362637362637</v>
      </c>
      <c r="AA289" s="119">
        <f t="shared" si="196"/>
        <v>0.8954248366013072</v>
      </c>
      <c r="AB289" s="22">
        <f>+(((C289-(E289+H289))*(1-(H289/(E289+H289)))+E289)*(1+L289))*(N289/100)</f>
        <v>30.101314478611645</v>
      </c>
    </row>
    <row r="290" spans="1:28" ht="18.75" customHeight="1">
      <c r="A290" s="32" t="s">
        <v>8</v>
      </c>
      <c r="B290" s="248">
        <f>SUM(B285:B289)</f>
        <v>2459</v>
      </c>
      <c r="C290" s="32">
        <f>SUM(C285:C289)</f>
        <v>2093</v>
      </c>
      <c r="D290" s="32">
        <f>SUM(D285:D289)</f>
        <v>1520</v>
      </c>
      <c r="E290" s="32">
        <f>SUM(E285:E289)</f>
        <v>1574</v>
      </c>
      <c r="F290" s="32"/>
      <c r="G290" s="32">
        <f>SUM(G285:G289)</f>
        <v>480</v>
      </c>
      <c r="H290" s="32">
        <f>SUM(H285:H289)</f>
        <v>282</v>
      </c>
      <c r="I290" s="9">
        <f>SUM(I285:I289)</f>
        <v>2568</v>
      </c>
      <c r="J290" s="9">
        <f>SUM(J285:J289)</f>
        <v>1447</v>
      </c>
      <c r="K290" s="92">
        <f>SUM(K285:K289)</f>
        <v>153</v>
      </c>
      <c r="L290" s="28">
        <f t="shared" si="191"/>
        <v>0.04432696217974787</v>
      </c>
      <c r="M290" s="28">
        <f t="shared" si="192"/>
        <v>-0.04802631578947368</v>
      </c>
      <c r="N290" s="29">
        <f t="shared" si="193"/>
        <v>10.573600552868003</v>
      </c>
      <c r="O290" s="23">
        <f>SUM(O285:O289)</f>
        <v>2195.828207381226</v>
      </c>
      <c r="P290" s="29">
        <f t="shared" si="194"/>
        <v>75.20305781175345</v>
      </c>
      <c r="Q290" s="23">
        <f>SUM(Q285:Q289)</f>
        <v>1658.8855213989257</v>
      </c>
      <c r="R290" s="23">
        <f>SUM(R285:R289)</f>
        <v>1658.8855213989257</v>
      </c>
      <c r="S290" s="23">
        <f>SUM(S285:S289)</f>
        <v>178.96069283030388</v>
      </c>
      <c r="T290" s="23">
        <f>SUM(T285:T289)</f>
        <v>178.96069283030388</v>
      </c>
      <c r="U290" s="23">
        <f>SUM(U285:U289)</f>
        <v>154.98979704608942</v>
      </c>
      <c r="V290" s="64">
        <f t="shared" si="195"/>
        <v>0.618137454249695</v>
      </c>
      <c r="W290" s="48">
        <f>SUM(W285:W289)</f>
        <v>161.01830104469983</v>
      </c>
      <c r="X290" s="47">
        <v>0.4990909090909091</v>
      </c>
      <c r="Y290" s="48">
        <f>SUM(Y285:Y289)</f>
        <v>203.5698451752204</v>
      </c>
      <c r="Z290" s="115">
        <f t="shared" si="196"/>
        <v>0.76</v>
      </c>
      <c r="AA290" s="115">
        <f t="shared" si="196"/>
        <v>0.8480603448275862</v>
      </c>
      <c r="AB290" s="48">
        <f>SUM(AB285:AB289)</f>
        <v>202.0396565097136</v>
      </c>
    </row>
    <row r="291" spans="1:28" ht="18.75" customHeight="1">
      <c r="A291" s="33"/>
      <c r="B291" s="249"/>
      <c r="C291" s="33"/>
      <c r="D291" s="33"/>
      <c r="E291" s="33"/>
      <c r="F291" s="158"/>
      <c r="G291" s="110"/>
      <c r="H291" s="33"/>
      <c r="I291" s="93"/>
      <c r="J291" s="10"/>
      <c r="K291" s="94"/>
      <c r="L291" s="11"/>
      <c r="M291" s="11"/>
      <c r="N291" s="10"/>
      <c r="O291" s="19"/>
      <c r="P291" s="11"/>
      <c r="Q291" s="19"/>
      <c r="R291" s="19"/>
      <c r="S291" s="19"/>
      <c r="T291" s="19"/>
      <c r="U291" s="123"/>
      <c r="V291" s="49"/>
      <c r="W291" s="49"/>
      <c r="X291" s="49"/>
      <c r="Y291" s="49"/>
      <c r="Z291" s="120"/>
      <c r="AA291" s="120"/>
      <c r="AB291" s="22"/>
    </row>
    <row r="292" spans="1:28" ht="18.75" customHeight="1">
      <c r="A292" s="57" t="s">
        <v>9</v>
      </c>
      <c r="B292" s="250">
        <v>397</v>
      </c>
      <c r="C292" s="57">
        <v>384</v>
      </c>
      <c r="D292" s="57">
        <v>335</v>
      </c>
      <c r="E292" s="57">
        <v>297</v>
      </c>
      <c r="F292" s="155"/>
      <c r="G292" s="107">
        <v>22</v>
      </c>
      <c r="H292" s="172">
        <v>62</v>
      </c>
      <c r="I292" s="85">
        <v>385</v>
      </c>
      <c r="J292" s="12">
        <v>323</v>
      </c>
      <c r="K292" s="89">
        <v>29</v>
      </c>
      <c r="L292" s="21">
        <f aca="true" t="shared" si="197" ref="L292:L299">(I292-B292)/B292</f>
        <v>-0.030226700251889168</v>
      </c>
      <c r="M292" s="21">
        <f aca="true" t="shared" si="198" ref="M292:M299">(J292-D292)/D292</f>
        <v>-0.03582089552238806</v>
      </c>
      <c r="N292" s="4">
        <f aca="true" t="shared" si="199" ref="N292:N298">K292/J292*100</f>
        <v>8.978328173374612</v>
      </c>
      <c r="O292" s="16">
        <f aca="true" t="shared" si="200" ref="O292:O298">C292*(1+L292)</f>
        <v>372.3929471032746</v>
      </c>
      <c r="P292" s="4">
        <f aca="true" t="shared" si="201" ref="P292:P299">(E292/C292)*100</f>
        <v>77.34375</v>
      </c>
      <c r="Q292" s="16">
        <f aca="true" t="shared" si="202" ref="Q292:Q298">E292*(1+L292)</f>
        <v>288.0226700251889</v>
      </c>
      <c r="R292" s="16">
        <f aca="true" t="shared" si="203" ref="R292:R298">O292/100*P292</f>
        <v>288.0226700251889</v>
      </c>
      <c r="S292" s="16">
        <f aca="true" t="shared" si="204" ref="S292:S298">Q292/100*N292</f>
        <v>25.85962052857733</v>
      </c>
      <c r="T292" s="16">
        <f aca="true" t="shared" si="205" ref="T292:T298">R292/100*N292</f>
        <v>25.85962052857733</v>
      </c>
      <c r="U292" s="125">
        <f aca="true" t="shared" si="206" ref="U292:U298">R292/100*(N292-N$323)</f>
        <v>21.69769294671335</v>
      </c>
      <c r="V292" s="41">
        <f aca="true" t="shared" si="207" ref="V292:V298">D292/B292</f>
        <v>0.8438287153652393</v>
      </c>
      <c r="W292" s="65">
        <f aca="true" t="shared" si="208" ref="W292:W298">+(((((I292/B292)*C292)*(J292/I292))*(N292/100)))*((E292/C292)/V292)</f>
        <v>25.71044776119403</v>
      </c>
      <c r="X292" s="41">
        <v>0.7272727272727273</v>
      </c>
      <c r="Y292" s="65">
        <f aca="true" t="shared" si="209" ref="Y292:Y299">+(((((I292/B292)*C292)*(J292/I292))*(N292/100)))*((E292/C292)/X292)</f>
        <v>29.83091939546599</v>
      </c>
      <c r="Z292" s="119">
        <f aca="true" t="shared" si="210" ref="Z292:AA299">D292/(G292+D292)</f>
        <v>0.938375350140056</v>
      </c>
      <c r="AA292" s="119">
        <f t="shared" si="210"/>
        <v>0.8272980501392758</v>
      </c>
      <c r="AB292" s="22">
        <f aca="true" t="shared" si="211" ref="AB292:AB298">+(((C292-(E292+H292))*(1-(H292/(E292+H292)))+E292)*(1+L292))*(N292/100)</f>
        <v>27.660429757586893</v>
      </c>
    </row>
    <row r="293" spans="1:28" ht="18.75" customHeight="1">
      <c r="A293" s="58" t="s">
        <v>10</v>
      </c>
      <c r="B293" s="251">
        <v>736</v>
      </c>
      <c r="C293" s="58">
        <v>582</v>
      </c>
      <c r="D293" s="58">
        <v>451</v>
      </c>
      <c r="E293" s="58">
        <v>454</v>
      </c>
      <c r="F293" s="159"/>
      <c r="G293" s="111">
        <v>122</v>
      </c>
      <c r="H293" s="58">
        <v>82</v>
      </c>
      <c r="I293" s="86">
        <v>750</v>
      </c>
      <c r="J293" s="13">
        <v>441</v>
      </c>
      <c r="K293" s="90">
        <v>37</v>
      </c>
      <c r="L293" s="26">
        <f t="shared" si="197"/>
        <v>0.019021739130434784</v>
      </c>
      <c r="M293" s="26">
        <f t="shared" si="198"/>
        <v>-0.022172949002217297</v>
      </c>
      <c r="N293" s="6">
        <f t="shared" si="199"/>
        <v>8.390022675736962</v>
      </c>
      <c r="O293" s="17">
        <f t="shared" si="200"/>
        <v>593.070652173913</v>
      </c>
      <c r="P293" s="6">
        <f t="shared" si="201"/>
        <v>78.00687285223368</v>
      </c>
      <c r="Q293" s="17">
        <f t="shared" si="202"/>
        <v>462.6358695652174</v>
      </c>
      <c r="R293" s="17">
        <f t="shared" si="203"/>
        <v>462.6358695652174</v>
      </c>
      <c r="S293" s="17">
        <f t="shared" si="204"/>
        <v>38.81525436261461</v>
      </c>
      <c r="T293" s="17">
        <f t="shared" si="205"/>
        <v>38.81525436261461</v>
      </c>
      <c r="U293" s="126">
        <f t="shared" si="206"/>
        <v>32.13016604739722</v>
      </c>
      <c r="V293" s="51">
        <f t="shared" si="207"/>
        <v>0.6127717391304348</v>
      </c>
      <c r="W293" s="65">
        <f t="shared" si="208"/>
        <v>37.24611973392461</v>
      </c>
      <c r="X293" s="51">
        <v>0.42990654205607476</v>
      </c>
      <c r="Y293" s="65">
        <f t="shared" si="209"/>
        <v>53.089142249527406</v>
      </c>
      <c r="Z293" s="119">
        <f t="shared" si="210"/>
        <v>0.787085514834206</v>
      </c>
      <c r="AA293" s="119">
        <f t="shared" si="210"/>
        <v>0.8470149253731343</v>
      </c>
      <c r="AB293" s="22">
        <f t="shared" si="211"/>
        <v>42.14641425194348</v>
      </c>
    </row>
    <row r="294" spans="1:28" ht="18.75" customHeight="1">
      <c r="A294" s="58" t="s">
        <v>11</v>
      </c>
      <c r="B294" s="251">
        <v>35</v>
      </c>
      <c r="C294" s="58">
        <v>65</v>
      </c>
      <c r="D294" s="58">
        <v>28</v>
      </c>
      <c r="E294" s="58">
        <v>48</v>
      </c>
      <c r="F294" s="159"/>
      <c r="G294" s="111"/>
      <c r="H294" s="58">
        <v>6</v>
      </c>
      <c r="I294" s="86">
        <v>37</v>
      </c>
      <c r="J294" s="13">
        <v>30</v>
      </c>
      <c r="K294" s="90">
        <v>7</v>
      </c>
      <c r="L294" s="26">
        <f t="shared" si="197"/>
        <v>0.05714285714285714</v>
      </c>
      <c r="M294" s="26">
        <f t="shared" si="198"/>
        <v>0.07142857142857142</v>
      </c>
      <c r="N294" s="6">
        <f t="shared" si="199"/>
        <v>23.333333333333332</v>
      </c>
      <c r="O294" s="17">
        <f t="shared" si="200"/>
        <v>68.71428571428572</v>
      </c>
      <c r="P294" s="6">
        <f t="shared" si="201"/>
        <v>73.84615384615385</v>
      </c>
      <c r="Q294" s="17">
        <f t="shared" si="202"/>
        <v>50.74285714285715</v>
      </c>
      <c r="R294" s="17">
        <f t="shared" si="203"/>
        <v>50.74285714285716</v>
      </c>
      <c r="S294" s="17">
        <f t="shared" si="204"/>
        <v>11.84</v>
      </c>
      <c r="T294" s="17">
        <f t="shared" si="205"/>
        <v>11.840000000000002</v>
      </c>
      <c r="U294" s="126">
        <f t="shared" si="206"/>
        <v>11.106765714285716</v>
      </c>
      <c r="V294" s="51">
        <f t="shared" si="207"/>
        <v>0.8</v>
      </c>
      <c r="W294" s="65">
        <f t="shared" si="208"/>
        <v>12</v>
      </c>
      <c r="X294" s="51">
        <v>0.4</v>
      </c>
      <c r="Y294" s="65">
        <f t="shared" si="209"/>
        <v>24</v>
      </c>
      <c r="Z294" s="119">
        <f t="shared" si="210"/>
        <v>1</v>
      </c>
      <c r="AA294" s="119">
        <f t="shared" si="210"/>
        <v>0.8888888888888888</v>
      </c>
      <c r="AB294" s="22">
        <f t="shared" si="211"/>
        <v>14.251851851851852</v>
      </c>
    </row>
    <row r="295" spans="1:28" ht="18.75" customHeight="1">
      <c r="A295" s="58" t="s">
        <v>12</v>
      </c>
      <c r="B295" s="251">
        <v>250</v>
      </c>
      <c r="C295" s="58">
        <v>189</v>
      </c>
      <c r="D295" s="58">
        <v>181</v>
      </c>
      <c r="E295" s="58">
        <v>128</v>
      </c>
      <c r="F295" s="159"/>
      <c r="G295" s="111">
        <v>51</v>
      </c>
      <c r="H295" s="58">
        <v>37</v>
      </c>
      <c r="I295" s="86">
        <v>256</v>
      </c>
      <c r="J295" s="13">
        <v>178</v>
      </c>
      <c r="K295" s="90">
        <v>30</v>
      </c>
      <c r="L295" s="26">
        <f t="shared" si="197"/>
        <v>0.024</v>
      </c>
      <c r="M295" s="26">
        <f t="shared" si="198"/>
        <v>-0.016574585635359115</v>
      </c>
      <c r="N295" s="6">
        <f t="shared" si="199"/>
        <v>16.853932584269664</v>
      </c>
      <c r="O295" s="17">
        <f t="shared" si="200"/>
        <v>193.536</v>
      </c>
      <c r="P295" s="6">
        <f t="shared" si="201"/>
        <v>67.72486772486772</v>
      </c>
      <c r="Q295" s="17">
        <f t="shared" si="202"/>
        <v>131.072</v>
      </c>
      <c r="R295" s="17">
        <f t="shared" si="203"/>
        <v>131.072</v>
      </c>
      <c r="S295" s="17">
        <f t="shared" si="204"/>
        <v>22.090786516853935</v>
      </c>
      <c r="T295" s="17">
        <f t="shared" si="205"/>
        <v>22.090786516853935</v>
      </c>
      <c r="U295" s="126">
        <f t="shared" si="206"/>
        <v>20.196796116853935</v>
      </c>
      <c r="V295" s="51">
        <f t="shared" si="207"/>
        <v>0.724</v>
      </c>
      <c r="W295" s="65">
        <f t="shared" si="208"/>
        <v>21.215469613259675</v>
      </c>
      <c r="X295" s="51">
        <v>0.5585585585585585</v>
      </c>
      <c r="Y295" s="65">
        <f t="shared" si="209"/>
        <v>27.49935483870969</v>
      </c>
      <c r="Z295" s="119">
        <f t="shared" si="210"/>
        <v>0.7801724137931034</v>
      </c>
      <c r="AA295" s="119">
        <f t="shared" si="210"/>
        <v>0.7757575757575758</v>
      </c>
      <c r="AB295" s="22">
        <f t="shared" si="211"/>
        <v>25.303991828396324</v>
      </c>
    </row>
    <row r="296" spans="1:28" ht="18.75" customHeight="1">
      <c r="A296" s="55" t="s">
        <v>13</v>
      </c>
      <c r="B296" s="251">
        <v>102</v>
      </c>
      <c r="C296" s="55">
        <v>114</v>
      </c>
      <c r="D296" s="55">
        <v>82</v>
      </c>
      <c r="E296" s="55">
        <v>107</v>
      </c>
      <c r="F296" s="156"/>
      <c r="G296" s="108">
        <v>3</v>
      </c>
      <c r="H296" s="55">
        <v>5</v>
      </c>
      <c r="I296" s="86">
        <v>111</v>
      </c>
      <c r="J296" s="5">
        <v>79</v>
      </c>
      <c r="K296" s="90">
        <v>18</v>
      </c>
      <c r="L296" s="26">
        <f t="shared" si="197"/>
        <v>0.08823529411764706</v>
      </c>
      <c r="M296" s="26">
        <f t="shared" si="198"/>
        <v>-0.036585365853658534</v>
      </c>
      <c r="N296" s="6">
        <f t="shared" si="199"/>
        <v>22.78481012658228</v>
      </c>
      <c r="O296" s="17">
        <f t="shared" si="200"/>
        <v>124.05882352941175</v>
      </c>
      <c r="P296" s="6">
        <f t="shared" si="201"/>
        <v>93.85964912280701</v>
      </c>
      <c r="Q296" s="17">
        <f t="shared" si="202"/>
        <v>116.44117647058823</v>
      </c>
      <c r="R296" s="17">
        <f t="shared" si="203"/>
        <v>116.44117647058822</v>
      </c>
      <c r="S296" s="17">
        <f t="shared" si="204"/>
        <v>26.530900967982127</v>
      </c>
      <c r="T296" s="17">
        <f t="shared" si="205"/>
        <v>26.530900967982127</v>
      </c>
      <c r="U296" s="126">
        <f t="shared" si="206"/>
        <v>24.848325967982127</v>
      </c>
      <c r="V296" s="51">
        <f t="shared" si="207"/>
        <v>0.803921568627451</v>
      </c>
      <c r="W296" s="65">
        <f t="shared" si="208"/>
        <v>23.487804878048774</v>
      </c>
      <c r="X296" s="43">
        <v>0.6607142857142857</v>
      </c>
      <c r="Y296" s="65">
        <f t="shared" si="209"/>
        <v>28.57869634340222</v>
      </c>
      <c r="Z296" s="119">
        <f t="shared" si="210"/>
        <v>0.9647058823529412</v>
      </c>
      <c r="AA296" s="119">
        <f t="shared" si="210"/>
        <v>0.9553571428571429</v>
      </c>
      <c r="AB296" s="22">
        <f t="shared" si="211"/>
        <v>27.004667056696096</v>
      </c>
    </row>
    <row r="297" spans="1:28" ht="18.75" customHeight="1">
      <c r="A297" s="55" t="s">
        <v>14</v>
      </c>
      <c r="B297" s="251">
        <v>124</v>
      </c>
      <c r="C297" s="55">
        <v>118</v>
      </c>
      <c r="D297" s="55">
        <v>88</v>
      </c>
      <c r="E297" s="55">
        <v>97</v>
      </c>
      <c r="F297" s="156"/>
      <c r="G297" s="108">
        <v>27</v>
      </c>
      <c r="H297" s="55">
        <v>7</v>
      </c>
      <c r="I297" s="86">
        <v>129</v>
      </c>
      <c r="J297" s="5">
        <v>83</v>
      </c>
      <c r="K297" s="90">
        <v>6</v>
      </c>
      <c r="L297" s="26">
        <f t="shared" si="197"/>
        <v>0.04032258064516129</v>
      </c>
      <c r="M297" s="26">
        <f t="shared" si="198"/>
        <v>-0.056818181818181816</v>
      </c>
      <c r="N297" s="6">
        <f t="shared" si="199"/>
        <v>7.228915662650602</v>
      </c>
      <c r="O297" s="17">
        <f t="shared" si="200"/>
        <v>122.75806451612902</v>
      </c>
      <c r="P297" s="6">
        <f t="shared" si="201"/>
        <v>82.20338983050848</v>
      </c>
      <c r="Q297" s="17">
        <f t="shared" si="202"/>
        <v>100.91129032258064</v>
      </c>
      <c r="R297" s="17">
        <f t="shared" si="203"/>
        <v>100.91129032258065</v>
      </c>
      <c r="S297" s="17">
        <f t="shared" si="204"/>
        <v>7.294792071511853</v>
      </c>
      <c r="T297" s="17">
        <f t="shared" si="205"/>
        <v>7.294792071511854</v>
      </c>
      <c r="U297" s="126">
        <f t="shared" si="206"/>
        <v>5.836623926350564</v>
      </c>
      <c r="V297" s="51">
        <f t="shared" si="207"/>
        <v>0.7096774193548387</v>
      </c>
      <c r="W297" s="65">
        <f t="shared" si="208"/>
        <v>6.613636363636363</v>
      </c>
      <c r="X297" s="43">
        <v>0.6</v>
      </c>
      <c r="Y297" s="65">
        <f t="shared" si="209"/>
        <v>7.822580645161291</v>
      </c>
      <c r="Z297" s="119">
        <f t="shared" si="210"/>
        <v>0.7652173913043478</v>
      </c>
      <c r="AA297" s="119">
        <f t="shared" si="210"/>
        <v>0.9326923076923077</v>
      </c>
      <c r="AB297" s="22">
        <f t="shared" si="211"/>
        <v>8.27678331190768</v>
      </c>
    </row>
    <row r="298" spans="1:28" ht="18.75" customHeight="1">
      <c r="A298" s="56" t="s">
        <v>15</v>
      </c>
      <c r="B298" s="252">
        <v>33</v>
      </c>
      <c r="C298" s="56">
        <v>21</v>
      </c>
      <c r="D298" s="88">
        <v>22</v>
      </c>
      <c r="E298" s="56">
        <v>7</v>
      </c>
      <c r="F298" s="157"/>
      <c r="G298" s="109">
        <v>2</v>
      </c>
      <c r="H298" s="56">
        <v>8</v>
      </c>
      <c r="I298" s="87">
        <v>34</v>
      </c>
      <c r="J298" s="7">
        <v>22</v>
      </c>
      <c r="K298" s="91">
        <v>2</v>
      </c>
      <c r="L298" s="27">
        <f t="shared" si="197"/>
        <v>0.030303030303030304</v>
      </c>
      <c r="M298" s="27">
        <f t="shared" si="198"/>
        <v>0</v>
      </c>
      <c r="N298" s="8">
        <f t="shared" si="199"/>
        <v>9.090909090909092</v>
      </c>
      <c r="O298" s="18">
        <f t="shared" si="200"/>
        <v>21.636363636363637</v>
      </c>
      <c r="P298" s="8">
        <f t="shared" si="201"/>
        <v>33.33333333333333</v>
      </c>
      <c r="Q298" s="18">
        <f t="shared" si="202"/>
        <v>7.212121212121212</v>
      </c>
      <c r="R298" s="18">
        <f t="shared" si="203"/>
        <v>7.212121212121211</v>
      </c>
      <c r="S298" s="18">
        <f t="shared" si="204"/>
        <v>0.6556473829201102</v>
      </c>
      <c r="T298" s="18">
        <f t="shared" si="205"/>
        <v>0.6556473829201102</v>
      </c>
      <c r="U298" s="127">
        <f t="shared" si="206"/>
        <v>0.5514322314049587</v>
      </c>
      <c r="V298" s="66">
        <f t="shared" si="207"/>
        <v>0.6666666666666666</v>
      </c>
      <c r="W298" s="65">
        <f t="shared" si="208"/>
        <v>0.6363636363636365</v>
      </c>
      <c r="X298" s="45">
        <v>1</v>
      </c>
      <c r="Y298" s="65">
        <f t="shared" si="209"/>
        <v>0.4242424242424243</v>
      </c>
      <c r="Z298" s="119">
        <f t="shared" si="210"/>
        <v>0.9166666666666666</v>
      </c>
      <c r="AA298" s="119">
        <f t="shared" si="210"/>
        <v>0.4666666666666667</v>
      </c>
      <c r="AB298" s="22">
        <f t="shared" si="211"/>
        <v>0.9179063360881543</v>
      </c>
    </row>
    <row r="299" spans="1:28" ht="18.75" customHeight="1">
      <c r="A299" s="32" t="s">
        <v>8</v>
      </c>
      <c r="B299" s="248">
        <f>SUM(B292:B298)</f>
        <v>1677</v>
      </c>
      <c r="C299" s="32">
        <f>SUM(C292:C298)</f>
        <v>1473</v>
      </c>
      <c r="D299" s="32">
        <f>SUM(D292:D298)</f>
        <v>1187</v>
      </c>
      <c r="E299" s="32">
        <f>SUM(E292:E298)</f>
        <v>1138</v>
      </c>
      <c r="F299" s="32"/>
      <c r="G299" s="32">
        <f>SUM(G292:G298)</f>
        <v>227</v>
      </c>
      <c r="H299" s="32">
        <f>SUM(H292:H298)</f>
        <v>207</v>
      </c>
      <c r="I299" s="9">
        <f>SUM(I292:I298)</f>
        <v>1702</v>
      </c>
      <c r="J299" s="9">
        <f>SUM(J292:J298)</f>
        <v>1156</v>
      </c>
      <c r="K299" s="92">
        <f>SUM(K292:K298)</f>
        <v>129</v>
      </c>
      <c r="L299" s="28">
        <f t="shared" si="197"/>
        <v>0.01490757304710793</v>
      </c>
      <c r="M299" s="28">
        <f t="shared" si="198"/>
        <v>-0.02611625947767481</v>
      </c>
      <c r="N299" s="29">
        <f>K299/J299*100</f>
        <v>11.159169550173011</v>
      </c>
      <c r="O299" s="23">
        <f>SUM(O292:O298)</f>
        <v>1496.1671366733779</v>
      </c>
      <c r="P299" s="29">
        <f t="shared" si="201"/>
        <v>77.25729803122879</v>
      </c>
      <c r="Q299" s="23">
        <f>SUM(Q292:Q298)</f>
        <v>1157.0379847385536</v>
      </c>
      <c r="R299" s="23">
        <f>SUM(R292:R298)</f>
        <v>1157.0379847385536</v>
      </c>
      <c r="S299" s="23">
        <f>SUM(S292:S298)</f>
        <v>133.08700183045997</v>
      </c>
      <c r="T299" s="23">
        <f>SUM(T292:T298)</f>
        <v>133.08700183045997</v>
      </c>
      <c r="U299" s="23">
        <f>SUM(U292:U298)</f>
        <v>116.36780295098788</v>
      </c>
      <c r="V299" s="47">
        <v>0.5219594594594594</v>
      </c>
      <c r="W299" s="48">
        <f>SUM(W292:W298)</f>
        <v>126.90984198642708</v>
      </c>
      <c r="X299" s="47">
        <v>0.5219594594594594</v>
      </c>
      <c r="Y299" s="69">
        <f t="shared" si="209"/>
        <v>167.71122728404285</v>
      </c>
      <c r="Z299" s="116">
        <f t="shared" si="210"/>
        <v>0.8394625176803394</v>
      </c>
      <c r="AA299" s="116">
        <f t="shared" si="210"/>
        <v>0.846096654275093</v>
      </c>
      <c r="AB299" s="48">
        <f>SUM(AB292:AB298)</f>
        <v>145.5620443944705</v>
      </c>
    </row>
    <row r="300" spans="1:28" ht="18.75" customHeight="1">
      <c r="A300" s="33"/>
      <c r="B300" s="249"/>
      <c r="C300" s="33"/>
      <c r="D300" s="33"/>
      <c r="E300" s="33"/>
      <c r="F300" s="158"/>
      <c r="G300" s="110"/>
      <c r="H300" s="33"/>
      <c r="I300" s="93"/>
      <c r="J300" s="10"/>
      <c r="K300" s="94"/>
      <c r="L300" s="11"/>
      <c r="M300" s="11"/>
      <c r="N300" s="10"/>
      <c r="O300" s="19"/>
      <c r="P300" s="11"/>
      <c r="Q300" s="19"/>
      <c r="R300" s="19"/>
      <c r="S300" s="19"/>
      <c r="T300" s="19"/>
      <c r="U300" s="123"/>
      <c r="V300" s="49"/>
      <c r="W300" s="49"/>
      <c r="X300" s="49"/>
      <c r="Y300" s="49"/>
      <c r="Z300" s="120"/>
      <c r="AA300" s="120"/>
      <c r="AB300" s="22"/>
    </row>
    <row r="301" spans="1:28" ht="18.75" customHeight="1">
      <c r="A301" s="31" t="s">
        <v>16</v>
      </c>
      <c r="B301" s="250">
        <v>2411</v>
      </c>
      <c r="C301" s="31">
        <v>1952</v>
      </c>
      <c r="D301" s="31">
        <v>1048</v>
      </c>
      <c r="E301" s="31">
        <v>1192</v>
      </c>
      <c r="F301" s="160"/>
      <c r="G301" s="112">
        <v>845</v>
      </c>
      <c r="H301" s="31">
        <v>421</v>
      </c>
      <c r="I301" s="85">
        <v>2471</v>
      </c>
      <c r="J301" s="3">
        <v>1078</v>
      </c>
      <c r="K301" s="89">
        <v>224</v>
      </c>
      <c r="L301" s="21">
        <f aca="true" t="shared" si="212" ref="L301:L309">(I301-B301)/B301</f>
        <v>0.02488593944421402</v>
      </c>
      <c r="M301" s="21">
        <f aca="true" t="shared" si="213" ref="M301:M310">(J301-D301)/D301</f>
        <v>0.02862595419847328</v>
      </c>
      <c r="N301" s="4">
        <f aca="true" t="shared" si="214" ref="N301:N309">K301/J301*100</f>
        <v>20.77922077922078</v>
      </c>
      <c r="O301" s="16">
        <f aca="true" t="shared" si="215" ref="O301:O309">C301*(1+L301)</f>
        <v>2000.5773537951059</v>
      </c>
      <c r="P301" s="4">
        <f aca="true" t="shared" si="216" ref="P301:P310">(E301/C301)*100</f>
        <v>61.065573770491795</v>
      </c>
      <c r="Q301" s="17">
        <f aca="true" t="shared" si="217" ref="Q301:Q309">E301*(1+L301)</f>
        <v>1221.6640398175032</v>
      </c>
      <c r="R301" s="16">
        <f aca="true" t="shared" si="218" ref="R301:R309">O301/100*P301</f>
        <v>1221.664039817503</v>
      </c>
      <c r="S301" s="16">
        <f aca="true" t="shared" si="219" ref="S301:S309">Q301/100*N301</f>
        <v>253.85226801402663</v>
      </c>
      <c r="T301" s="16">
        <f>R301/100*N301</f>
        <v>253.85226801402658</v>
      </c>
      <c r="U301" s="125">
        <f>R301/100*(N301-N$323)</f>
        <v>236.19922263866366</v>
      </c>
      <c r="V301" s="41">
        <f aca="true" t="shared" si="220" ref="V301:V309">D301/B301</f>
        <v>0.4346744089589382</v>
      </c>
      <c r="W301" s="65">
        <f aca="true" t="shared" si="221" ref="W301:W309">+(((((I301/B301)*C301)*(J301/I301))*(N301/100)))*((E301/C301)/V301)</f>
        <v>254.77862595419842</v>
      </c>
      <c r="X301" s="52">
        <v>0.23333333333333334</v>
      </c>
      <c r="Y301" s="65">
        <f aca="true" t="shared" si="222" ref="Y301:Y309">+(((((I301/B301)*C301)*(J301/I301))*(N301/100)))*((E301/C301)/X301)</f>
        <v>474.62463708004964</v>
      </c>
      <c r="Z301" s="119">
        <f aca="true" t="shared" si="223" ref="Z301:Z310">D301/(G301+D301)</f>
        <v>0.5536185948230322</v>
      </c>
      <c r="AA301" s="119">
        <f aca="true" t="shared" si="224" ref="AA301:AA310">E301/(H301+E301)</f>
        <v>0.7389956602603843</v>
      </c>
      <c r="AB301" s="22">
        <f aca="true" t="shared" si="225" ref="AB301:AB309">+(((C301-(E301+H301))*(1-(H301/(E301+H301)))+E301)*(1+L301))*(N301/100)</f>
        <v>307.2037366170985</v>
      </c>
    </row>
    <row r="302" spans="1:28" ht="18.75" customHeight="1">
      <c r="A302" s="55" t="s">
        <v>17</v>
      </c>
      <c r="B302" s="251">
        <v>50</v>
      </c>
      <c r="C302" s="55">
        <v>45</v>
      </c>
      <c r="D302" s="55">
        <v>34</v>
      </c>
      <c r="E302" s="55">
        <v>25</v>
      </c>
      <c r="F302" s="156"/>
      <c r="G302" s="108">
        <v>12</v>
      </c>
      <c r="H302" s="55">
        <v>14</v>
      </c>
      <c r="I302" s="86">
        <v>50</v>
      </c>
      <c r="J302" s="5">
        <v>34</v>
      </c>
      <c r="K302" s="90">
        <v>7</v>
      </c>
      <c r="L302" s="26">
        <f t="shared" si="212"/>
        <v>0</v>
      </c>
      <c r="M302" s="26">
        <f t="shared" si="213"/>
        <v>0</v>
      </c>
      <c r="N302" s="6">
        <f t="shared" si="214"/>
        <v>20.588235294117645</v>
      </c>
      <c r="O302" s="17">
        <f t="shared" si="215"/>
        <v>45</v>
      </c>
      <c r="P302" s="6">
        <f t="shared" si="216"/>
        <v>55.55555555555556</v>
      </c>
      <c r="Q302" s="17">
        <f t="shared" si="217"/>
        <v>25</v>
      </c>
      <c r="R302" s="17">
        <f t="shared" si="218"/>
        <v>25</v>
      </c>
      <c r="S302" s="17">
        <f t="shared" si="219"/>
        <v>5.147058823529411</v>
      </c>
      <c r="T302" s="17">
        <f>R302/100*N302</f>
        <v>5.147058823529411</v>
      </c>
      <c r="U302" s="126">
        <f>R302/100*(N302-N$323)</f>
        <v>4.785808823529411</v>
      </c>
      <c r="V302" s="51">
        <f t="shared" si="220"/>
        <v>0.68</v>
      </c>
      <c r="W302" s="65">
        <f t="shared" si="221"/>
        <v>5.147058823529411</v>
      </c>
      <c r="X302" s="43">
        <v>0.15625</v>
      </c>
      <c r="Y302" s="65">
        <f t="shared" si="222"/>
        <v>22.400000000000002</v>
      </c>
      <c r="Z302" s="119">
        <f t="shared" si="223"/>
        <v>0.7391304347826086</v>
      </c>
      <c r="AA302" s="119">
        <f t="shared" si="224"/>
        <v>0.6410256410256411</v>
      </c>
      <c r="AB302" s="22">
        <f t="shared" si="225"/>
        <v>5.9389140271493215</v>
      </c>
    </row>
    <row r="303" spans="1:28" ht="18.75" customHeight="1">
      <c r="A303" s="55" t="s">
        <v>18</v>
      </c>
      <c r="B303" s="251">
        <v>1342</v>
      </c>
      <c r="C303" s="55">
        <v>1212</v>
      </c>
      <c r="D303" s="55">
        <v>872</v>
      </c>
      <c r="E303" s="55">
        <v>726</v>
      </c>
      <c r="F303" s="156"/>
      <c r="G303" s="108">
        <v>223</v>
      </c>
      <c r="H303" s="55">
        <v>236</v>
      </c>
      <c r="I303" s="86">
        <v>1323</v>
      </c>
      <c r="J303" s="5">
        <v>856</v>
      </c>
      <c r="K303" s="90">
        <v>157</v>
      </c>
      <c r="L303" s="26">
        <f t="shared" si="212"/>
        <v>-0.014157973174366617</v>
      </c>
      <c r="M303" s="26">
        <f t="shared" si="213"/>
        <v>-0.01834862385321101</v>
      </c>
      <c r="N303" s="6">
        <f t="shared" si="214"/>
        <v>18.341121495327105</v>
      </c>
      <c r="O303" s="17">
        <f t="shared" si="215"/>
        <v>1194.8405365126675</v>
      </c>
      <c r="P303" s="6">
        <f t="shared" si="216"/>
        <v>59.900990099009896</v>
      </c>
      <c r="Q303" s="17">
        <f t="shared" si="217"/>
        <v>715.7213114754098</v>
      </c>
      <c r="R303" s="17">
        <f t="shared" si="218"/>
        <v>715.7213114754097</v>
      </c>
      <c r="S303" s="17">
        <f t="shared" si="219"/>
        <v>131.27131530565345</v>
      </c>
      <c r="T303" s="17">
        <f aca="true" t="shared" si="226" ref="T303:T308">R303/100*N303</f>
        <v>131.27131530565345</v>
      </c>
      <c r="U303" s="126">
        <f>R303/100*(N303-N$323)</f>
        <v>120.92914235483376</v>
      </c>
      <c r="V303" s="51">
        <f t="shared" si="220"/>
        <v>0.6497764530551415</v>
      </c>
      <c r="W303" s="65">
        <f t="shared" si="221"/>
        <v>130.7133027522936</v>
      </c>
      <c r="X303" s="43">
        <v>0.3590462833099579</v>
      </c>
      <c r="Y303" s="65">
        <f t="shared" si="222"/>
        <v>236.55564805327873</v>
      </c>
      <c r="Z303" s="119">
        <f t="shared" si="223"/>
        <v>0.7963470319634703</v>
      </c>
      <c r="AA303" s="119">
        <f t="shared" si="224"/>
        <v>0.7546777546777547</v>
      </c>
      <c r="AB303" s="22">
        <f t="shared" si="225"/>
        <v>165.38548248487734</v>
      </c>
    </row>
    <row r="304" spans="1:28" ht="18.75" customHeight="1">
      <c r="A304" s="55" t="s">
        <v>19</v>
      </c>
      <c r="B304" s="251">
        <v>40</v>
      </c>
      <c r="C304" s="55">
        <v>41</v>
      </c>
      <c r="D304" s="55">
        <v>20</v>
      </c>
      <c r="E304" s="55">
        <v>17</v>
      </c>
      <c r="F304" s="156"/>
      <c r="G304" s="108">
        <v>7</v>
      </c>
      <c r="H304" s="55">
        <v>12</v>
      </c>
      <c r="I304" s="86">
        <v>44</v>
      </c>
      <c r="J304" s="5">
        <v>19</v>
      </c>
      <c r="K304" s="90">
        <v>4</v>
      </c>
      <c r="L304" s="26">
        <f t="shared" si="212"/>
        <v>0.1</v>
      </c>
      <c r="M304" s="26">
        <f t="shared" si="213"/>
        <v>-0.05</v>
      </c>
      <c r="N304" s="6">
        <f t="shared" si="214"/>
        <v>21.052631578947366</v>
      </c>
      <c r="O304" s="17">
        <f t="shared" si="215"/>
        <v>45.1</v>
      </c>
      <c r="P304" s="6">
        <f t="shared" si="216"/>
        <v>41.46341463414634</v>
      </c>
      <c r="Q304" s="17">
        <f t="shared" si="217"/>
        <v>18.700000000000003</v>
      </c>
      <c r="R304" s="17">
        <f t="shared" si="218"/>
        <v>18.7</v>
      </c>
      <c r="S304" s="17">
        <f t="shared" si="219"/>
        <v>3.936842105263158</v>
      </c>
      <c r="T304" s="17">
        <f t="shared" si="226"/>
        <v>3.9368421052631577</v>
      </c>
      <c r="U304" s="126">
        <f>R304/100*(N304-N$323)</f>
        <v>3.6666271052631574</v>
      </c>
      <c r="V304" s="51">
        <f t="shared" si="220"/>
        <v>0.5</v>
      </c>
      <c r="W304" s="65">
        <f t="shared" si="221"/>
        <v>3.3999999999999995</v>
      </c>
      <c r="X304" s="43">
        <v>0.5625</v>
      </c>
      <c r="Y304" s="65">
        <f t="shared" si="222"/>
        <v>3.022222222222222</v>
      </c>
      <c r="Z304" s="119">
        <f t="shared" si="223"/>
        <v>0.7407407407407407</v>
      </c>
      <c r="AA304" s="119">
        <f t="shared" si="224"/>
        <v>0.5862068965517241</v>
      </c>
      <c r="AB304" s="22">
        <f t="shared" si="225"/>
        <v>5.565880217785844</v>
      </c>
    </row>
    <row r="305" spans="1:28" ht="18.75" customHeight="1">
      <c r="A305" s="55" t="s">
        <v>20</v>
      </c>
      <c r="B305" s="251">
        <v>70</v>
      </c>
      <c r="C305" s="55">
        <v>80</v>
      </c>
      <c r="D305" s="55">
        <v>50</v>
      </c>
      <c r="E305" s="55">
        <v>42</v>
      </c>
      <c r="F305" s="156"/>
      <c r="G305" s="108">
        <v>10</v>
      </c>
      <c r="H305" s="55">
        <v>12</v>
      </c>
      <c r="I305" s="86">
        <v>69</v>
      </c>
      <c r="J305" s="5">
        <v>48</v>
      </c>
      <c r="K305" s="90">
        <v>0</v>
      </c>
      <c r="L305" s="26">
        <f t="shared" si="212"/>
        <v>-0.014285714285714285</v>
      </c>
      <c r="M305" s="26">
        <f t="shared" si="213"/>
        <v>-0.04</v>
      </c>
      <c r="N305" s="6">
        <f t="shared" si="214"/>
        <v>0</v>
      </c>
      <c r="O305" s="17">
        <f t="shared" si="215"/>
        <v>78.85714285714286</v>
      </c>
      <c r="P305" s="6">
        <f t="shared" si="216"/>
        <v>52.5</v>
      </c>
      <c r="Q305" s="17">
        <f t="shared" si="217"/>
        <v>41.400000000000006</v>
      </c>
      <c r="R305" s="17">
        <f t="shared" si="218"/>
        <v>41.4</v>
      </c>
      <c r="S305" s="17">
        <f t="shared" si="219"/>
        <v>0</v>
      </c>
      <c r="T305" s="17">
        <f t="shared" si="226"/>
        <v>0</v>
      </c>
      <c r="U305" s="126">
        <v>0</v>
      </c>
      <c r="V305" s="51">
        <f t="shared" si="220"/>
        <v>0.7142857142857143</v>
      </c>
      <c r="W305" s="65">
        <f t="shared" si="221"/>
        <v>0</v>
      </c>
      <c r="X305" s="43">
        <v>0.7804878048780488</v>
      </c>
      <c r="Y305" s="65">
        <f t="shared" si="222"/>
        <v>0</v>
      </c>
      <c r="Z305" s="119">
        <f t="shared" si="223"/>
        <v>0.8333333333333334</v>
      </c>
      <c r="AA305" s="119">
        <f t="shared" si="224"/>
        <v>0.7777777777777778</v>
      </c>
      <c r="AB305" s="22">
        <f t="shared" si="225"/>
        <v>0</v>
      </c>
    </row>
    <row r="306" spans="1:28" ht="18.75" customHeight="1">
      <c r="A306" s="55" t="s">
        <v>21</v>
      </c>
      <c r="B306" s="251">
        <v>53</v>
      </c>
      <c r="C306" s="55">
        <v>41</v>
      </c>
      <c r="D306" s="55">
        <v>8</v>
      </c>
      <c r="E306" s="55">
        <v>10</v>
      </c>
      <c r="F306" s="156"/>
      <c r="G306" s="108">
        <v>22</v>
      </c>
      <c r="H306" s="55">
        <v>13</v>
      </c>
      <c r="I306" s="86">
        <v>54</v>
      </c>
      <c r="J306" s="5">
        <v>8</v>
      </c>
      <c r="K306" s="90">
        <v>1</v>
      </c>
      <c r="L306" s="26">
        <f t="shared" si="212"/>
        <v>0.018867924528301886</v>
      </c>
      <c r="M306" s="26">
        <f t="shared" si="213"/>
        <v>0</v>
      </c>
      <c r="N306" s="6">
        <f t="shared" si="214"/>
        <v>12.5</v>
      </c>
      <c r="O306" s="17">
        <f t="shared" si="215"/>
        <v>41.77358490566038</v>
      </c>
      <c r="P306" s="6">
        <f t="shared" si="216"/>
        <v>24.390243902439025</v>
      </c>
      <c r="Q306" s="17">
        <f t="shared" si="217"/>
        <v>10.18867924528302</v>
      </c>
      <c r="R306" s="17">
        <f t="shared" si="218"/>
        <v>10.18867924528302</v>
      </c>
      <c r="S306" s="17">
        <f t="shared" si="219"/>
        <v>1.2735849056603774</v>
      </c>
      <c r="T306" s="17">
        <f t="shared" si="226"/>
        <v>1.2735849056603774</v>
      </c>
      <c r="U306" s="126">
        <f>R306/100*(N306-N$323)</f>
        <v>1.1263584905660378</v>
      </c>
      <c r="V306" s="51">
        <f t="shared" si="220"/>
        <v>0.1509433962264151</v>
      </c>
      <c r="W306" s="65">
        <f t="shared" si="221"/>
        <v>1.25</v>
      </c>
      <c r="X306" s="43">
        <v>0.08695652173913043</v>
      </c>
      <c r="Y306" s="65">
        <f t="shared" si="222"/>
        <v>2.1698113207547167</v>
      </c>
      <c r="Z306" s="119">
        <f t="shared" si="223"/>
        <v>0.26666666666666666</v>
      </c>
      <c r="AA306" s="119">
        <f t="shared" si="224"/>
        <v>0.43478260869565216</v>
      </c>
      <c r="AB306" s="22">
        <f t="shared" si="225"/>
        <v>2.2703035274815426</v>
      </c>
    </row>
    <row r="307" spans="1:28" ht="18.75" customHeight="1">
      <c r="A307" s="55" t="s">
        <v>22</v>
      </c>
      <c r="B307" s="251">
        <v>116</v>
      </c>
      <c r="C307" s="55">
        <v>129</v>
      </c>
      <c r="D307" s="55">
        <v>47</v>
      </c>
      <c r="E307" s="55">
        <v>61</v>
      </c>
      <c r="F307" s="156"/>
      <c r="G307" s="108">
        <v>23</v>
      </c>
      <c r="H307" s="55">
        <v>38</v>
      </c>
      <c r="I307" s="86">
        <v>117</v>
      </c>
      <c r="J307" s="5">
        <v>49</v>
      </c>
      <c r="K307" s="90">
        <v>6</v>
      </c>
      <c r="L307" s="26">
        <f t="shared" si="212"/>
        <v>0.008620689655172414</v>
      </c>
      <c r="M307" s="26">
        <f t="shared" si="213"/>
        <v>0.0425531914893617</v>
      </c>
      <c r="N307" s="6">
        <f t="shared" si="214"/>
        <v>12.244897959183673</v>
      </c>
      <c r="O307" s="17">
        <f t="shared" si="215"/>
        <v>130.11206896551724</v>
      </c>
      <c r="P307" s="6">
        <f t="shared" si="216"/>
        <v>47.286821705426355</v>
      </c>
      <c r="Q307" s="17">
        <f t="shared" si="217"/>
        <v>61.525862068965516</v>
      </c>
      <c r="R307" s="17">
        <f t="shared" si="218"/>
        <v>61.525862068965516</v>
      </c>
      <c r="S307" s="17">
        <f t="shared" si="219"/>
        <v>7.53377902885292</v>
      </c>
      <c r="T307" s="17">
        <f t="shared" si="226"/>
        <v>7.53377902885292</v>
      </c>
      <c r="U307" s="126">
        <f>R307/100*(N307-N$323)</f>
        <v>6.644730321956368</v>
      </c>
      <c r="V307" s="51">
        <f t="shared" si="220"/>
        <v>0.4051724137931034</v>
      </c>
      <c r="W307" s="65">
        <f t="shared" si="221"/>
        <v>7.787234042553192</v>
      </c>
      <c r="X307" s="43">
        <v>0.4166666666666667</v>
      </c>
      <c r="Y307" s="65">
        <f t="shared" si="222"/>
        <v>7.572413793103447</v>
      </c>
      <c r="Z307" s="119">
        <f t="shared" si="223"/>
        <v>0.6714285714285714</v>
      </c>
      <c r="AA307" s="119">
        <f t="shared" si="224"/>
        <v>0.6161616161616161</v>
      </c>
      <c r="AB307" s="22">
        <f t="shared" si="225"/>
        <v>9.816742370929562</v>
      </c>
    </row>
    <row r="308" spans="1:28" ht="18.75" customHeight="1">
      <c r="A308" s="55" t="s">
        <v>23</v>
      </c>
      <c r="B308" s="251">
        <v>268</v>
      </c>
      <c r="C308" s="55">
        <v>189</v>
      </c>
      <c r="D308" s="55">
        <v>116</v>
      </c>
      <c r="E308" s="55">
        <v>87</v>
      </c>
      <c r="F308" s="156"/>
      <c r="G308" s="108">
        <v>72</v>
      </c>
      <c r="H308" s="55">
        <v>44</v>
      </c>
      <c r="I308" s="86">
        <v>270</v>
      </c>
      <c r="J308" s="5">
        <v>115</v>
      </c>
      <c r="K308" s="90">
        <v>44</v>
      </c>
      <c r="L308" s="26">
        <f t="shared" si="212"/>
        <v>0.007462686567164179</v>
      </c>
      <c r="M308" s="26">
        <f t="shared" si="213"/>
        <v>-0.008620689655172414</v>
      </c>
      <c r="N308" s="6">
        <f t="shared" si="214"/>
        <v>38.26086956521739</v>
      </c>
      <c r="O308" s="17">
        <f t="shared" si="215"/>
        <v>190.410447761194</v>
      </c>
      <c r="P308" s="6">
        <f t="shared" si="216"/>
        <v>46.03174603174603</v>
      </c>
      <c r="Q308" s="17">
        <f t="shared" si="217"/>
        <v>87.64925373134328</v>
      </c>
      <c r="R308" s="17">
        <f t="shared" si="218"/>
        <v>87.64925373134326</v>
      </c>
      <c r="S308" s="17">
        <f t="shared" si="219"/>
        <v>33.53536664503569</v>
      </c>
      <c r="T308" s="17">
        <f t="shared" si="226"/>
        <v>33.53536664503569</v>
      </c>
      <c r="U308" s="126">
        <f>R308/100*(N308-N$323)</f>
        <v>32.26883492861777</v>
      </c>
      <c r="V308" s="51">
        <f t="shared" si="220"/>
        <v>0.43283582089552236</v>
      </c>
      <c r="W308" s="65">
        <f t="shared" si="221"/>
        <v>33</v>
      </c>
      <c r="X308" s="43">
        <v>0.5</v>
      </c>
      <c r="Y308" s="65">
        <f t="shared" si="222"/>
        <v>28.567164179104473</v>
      </c>
      <c r="Z308" s="119">
        <f t="shared" si="223"/>
        <v>0.6170212765957447</v>
      </c>
      <c r="AA308" s="119">
        <f t="shared" si="224"/>
        <v>0.6641221374045801</v>
      </c>
      <c r="AB308" s="22">
        <f t="shared" si="225"/>
        <v>48.38308622833393</v>
      </c>
    </row>
    <row r="309" spans="1:28" ht="18.75" customHeight="1">
      <c r="A309" s="56" t="s">
        <v>24</v>
      </c>
      <c r="B309" s="252">
        <v>397</v>
      </c>
      <c r="C309" s="56">
        <v>365</v>
      </c>
      <c r="D309" s="88">
        <v>182</v>
      </c>
      <c r="E309" s="56">
        <v>219</v>
      </c>
      <c r="F309" s="157"/>
      <c r="G309" s="109">
        <v>88</v>
      </c>
      <c r="H309" s="56">
        <v>70</v>
      </c>
      <c r="I309" s="87">
        <v>495</v>
      </c>
      <c r="J309" s="7">
        <v>180</v>
      </c>
      <c r="K309" s="91">
        <v>31</v>
      </c>
      <c r="L309" s="27">
        <f t="shared" si="212"/>
        <v>0.24685138539042822</v>
      </c>
      <c r="M309" s="27">
        <f t="shared" si="213"/>
        <v>-0.01098901098901099</v>
      </c>
      <c r="N309" s="8">
        <f t="shared" si="214"/>
        <v>17.22222222222222</v>
      </c>
      <c r="O309" s="18">
        <f t="shared" si="215"/>
        <v>455.1007556675063</v>
      </c>
      <c r="P309" s="8">
        <f t="shared" si="216"/>
        <v>60</v>
      </c>
      <c r="Q309" s="18">
        <f t="shared" si="217"/>
        <v>273.0604534005038</v>
      </c>
      <c r="R309" s="18">
        <f t="shared" si="218"/>
        <v>273.0604534005038</v>
      </c>
      <c r="S309" s="18">
        <f t="shared" si="219"/>
        <v>47.02707808564231</v>
      </c>
      <c r="T309" s="18">
        <f>R309/100*N309</f>
        <v>47.02707808564231</v>
      </c>
      <c r="U309" s="127">
        <f>R309/100*(N309-N$323)</f>
        <v>43.08135453400503</v>
      </c>
      <c r="V309" s="66">
        <f t="shared" si="220"/>
        <v>0.45843828715365237</v>
      </c>
      <c r="W309" s="65">
        <f t="shared" si="221"/>
        <v>37.3021978021978</v>
      </c>
      <c r="X309" s="45">
        <v>0.041044776119402986</v>
      </c>
      <c r="Y309" s="65">
        <f t="shared" si="222"/>
        <v>416.63659262651703</v>
      </c>
      <c r="Z309" s="119">
        <f t="shared" si="223"/>
        <v>0.674074074074074</v>
      </c>
      <c r="AA309" s="119">
        <f t="shared" si="224"/>
        <v>0.7577854671280276</v>
      </c>
      <c r="AB309" s="22">
        <f t="shared" si="225"/>
        <v>59.39406055799116</v>
      </c>
    </row>
    <row r="310" spans="1:28" ht="18.75" customHeight="1">
      <c r="A310" s="32" t="s">
        <v>8</v>
      </c>
      <c r="B310" s="248">
        <f>SUM(B301:B309)</f>
        <v>4747</v>
      </c>
      <c r="C310" s="32">
        <f>SUM(C301:C309)</f>
        <v>4054</v>
      </c>
      <c r="D310" s="32">
        <f>SUM(D301:D309)</f>
        <v>2377</v>
      </c>
      <c r="E310" s="32">
        <f>SUM(E301:E309)</f>
        <v>2379</v>
      </c>
      <c r="F310" s="32"/>
      <c r="G310" s="32">
        <f>SUM(G301:G309)</f>
        <v>1302</v>
      </c>
      <c r="H310" s="32">
        <f>SUM(H301:H309)</f>
        <v>860</v>
      </c>
      <c r="I310" s="9">
        <f>SUM(I301:I309)</f>
        <v>4893</v>
      </c>
      <c r="J310" s="9">
        <f>SUM(J301:J309)</f>
        <v>2387</v>
      </c>
      <c r="K310" s="92">
        <f>SUM(K301:K309)</f>
        <v>474</v>
      </c>
      <c r="L310" s="28">
        <f>(I310-B310)/I310</f>
        <v>0.029838544860004087</v>
      </c>
      <c r="M310" s="28">
        <f t="shared" si="213"/>
        <v>0.004206983592763988</v>
      </c>
      <c r="N310" s="29">
        <f>K310/J310*100</f>
        <v>19.857561793045665</v>
      </c>
      <c r="O310" s="23">
        <f>SUM(O301:O309)</f>
        <v>4181.771890464794</v>
      </c>
      <c r="P310" s="29">
        <f t="shared" si="216"/>
        <v>58.682782437099156</v>
      </c>
      <c r="Q310" s="23">
        <f>SUM(Q301:Q309)</f>
        <v>2454.909599739009</v>
      </c>
      <c r="R310" s="23">
        <f>SUM(R301:R309)</f>
        <v>2454.9095997390086</v>
      </c>
      <c r="S310" s="23">
        <f>SUM(S301:S309)</f>
        <v>483.57729291366394</v>
      </c>
      <c r="T310" s="23">
        <f>SUM(T301:T309)</f>
        <v>483.5772929136639</v>
      </c>
      <c r="U310" s="23">
        <f>SUM(U301:U309)</f>
        <v>448.7020791974352</v>
      </c>
      <c r="V310" s="47">
        <v>0.268176835951772</v>
      </c>
      <c r="W310" s="48">
        <f>SUM(W301:W309)</f>
        <v>473.37841937477236</v>
      </c>
      <c r="X310" s="47">
        <v>0.268176835951772</v>
      </c>
      <c r="Y310" s="48">
        <f>SUM(Y301:Y309)</f>
        <v>1191.54848927503</v>
      </c>
      <c r="Z310" s="115">
        <f t="shared" si="223"/>
        <v>0.646099483555314</v>
      </c>
      <c r="AA310" s="115">
        <f t="shared" si="224"/>
        <v>0.7344859524544612</v>
      </c>
      <c r="AB310" s="48">
        <f>SUM(AB301:AB309)</f>
        <v>603.9582060316471</v>
      </c>
    </row>
    <row r="311" spans="1:28" ht="18.75" customHeight="1">
      <c r="A311" s="34"/>
      <c r="B311" s="253"/>
      <c r="C311" s="34"/>
      <c r="D311" s="34"/>
      <c r="E311" s="34"/>
      <c r="F311" s="161"/>
      <c r="G311" s="113"/>
      <c r="H311" s="34"/>
      <c r="I311" s="95"/>
      <c r="J311" s="14"/>
      <c r="K311" s="96"/>
      <c r="L311" s="15"/>
      <c r="M311" s="15"/>
      <c r="N311" s="14"/>
      <c r="O311" s="20"/>
      <c r="P311" s="15"/>
      <c r="Q311" s="20"/>
      <c r="R311" s="20"/>
      <c r="S311" s="20"/>
      <c r="T311" s="20"/>
      <c r="U311" s="124"/>
      <c r="V311" s="53"/>
      <c r="W311" s="53"/>
      <c r="X311" s="53"/>
      <c r="Y311" s="53"/>
      <c r="Z311" s="121"/>
      <c r="AA311" s="121"/>
      <c r="AB311" s="22"/>
    </row>
    <row r="312" spans="1:28" ht="18.75" customHeight="1" thickBot="1">
      <c r="A312" s="35" t="s">
        <v>25</v>
      </c>
      <c r="B312" s="248">
        <f>B290+B299+B310</f>
        <v>8883</v>
      </c>
      <c r="C312" s="32">
        <f>C290+C299+C310</f>
        <v>7620</v>
      </c>
      <c r="D312" s="32">
        <f>D290+D299+D310</f>
        <v>5084</v>
      </c>
      <c r="E312" s="32">
        <f>E290+E299+E310</f>
        <v>5091</v>
      </c>
      <c r="F312" s="32"/>
      <c r="G312" s="32">
        <f>G290+G299+G310</f>
        <v>2009</v>
      </c>
      <c r="H312" s="32">
        <f>H290+H299+H310</f>
        <v>1349</v>
      </c>
      <c r="I312" s="36">
        <f>I290+I299+I310</f>
        <v>9163</v>
      </c>
      <c r="J312" s="36">
        <f>J290+J299+J310</f>
        <v>4990</v>
      </c>
      <c r="K312" s="97">
        <f>K290+K299+K310</f>
        <v>756</v>
      </c>
      <c r="L312" s="37">
        <f>(I312-B312)/I312</f>
        <v>0.030557677616501147</v>
      </c>
      <c r="M312" s="37">
        <f>(J312-D312)/D312</f>
        <v>-0.01848937844217152</v>
      </c>
      <c r="N312" s="38">
        <f>K312/J312*100</f>
        <v>15.150300601202405</v>
      </c>
      <c r="O312" s="39">
        <f>O290+O299+O310</f>
        <v>7873.767234519398</v>
      </c>
      <c r="P312" s="38">
        <f>(E312/C312)*100</f>
        <v>66.81102362204724</v>
      </c>
      <c r="Q312" s="39">
        <f>Q290+Q299+Q310</f>
        <v>5270.833105876489</v>
      </c>
      <c r="R312" s="39">
        <f>R290+R299+R310</f>
        <v>5270.833105876488</v>
      </c>
      <c r="S312" s="39">
        <f>S290+S299+S310</f>
        <v>795.6249875744278</v>
      </c>
      <c r="T312" s="39">
        <f>T290+T299+T310</f>
        <v>795.6249875744277</v>
      </c>
      <c r="U312" s="39">
        <f>U290+U299+U310</f>
        <v>720.0596791945125</v>
      </c>
      <c r="V312" s="59">
        <v>0.359449085572364</v>
      </c>
      <c r="W312" s="67">
        <f>W290+W299+W310</f>
        <v>761.3065624058993</v>
      </c>
      <c r="X312" s="59">
        <v>0.359449085572364</v>
      </c>
      <c r="Y312" s="67">
        <f>Y290+Y299+Y310</f>
        <v>1562.8295617342933</v>
      </c>
      <c r="Z312" s="114">
        <f>D312/(G312+D312)</f>
        <v>0.7167630057803468</v>
      </c>
      <c r="AA312" s="114">
        <f>E312/(H312+E312)</f>
        <v>0.790527950310559</v>
      </c>
      <c r="AB312" s="67">
        <f>AB290+AB299+AB310</f>
        <v>951.5599069358312</v>
      </c>
    </row>
    <row r="313" spans="1:27" ht="2.25" customHeight="1">
      <c r="A313" s="1"/>
      <c r="AA313" s="117" t="e">
        <f>E313/(H313+E313)</f>
        <v>#DIV/0!</v>
      </c>
    </row>
    <row r="314" spans="1:27" ht="15" customHeight="1" hidden="1">
      <c r="A314" s="2" t="s">
        <v>27</v>
      </c>
      <c r="AA314" s="117" t="e">
        <f>E314/(H314+E314)</f>
        <v>#DIV/0!</v>
      </c>
    </row>
    <row r="315" ht="15" customHeight="1">
      <c r="A315" s="30"/>
    </row>
    <row r="316" ht="15" customHeight="1">
      <c r="A316" s="30"/>
    </row>
    <row r="317" ht="15" customHeight="1">
      <c r="A317" s="30"/>
    </row>
    <row r="318" ht="15" customHeight="1">
      <c r="A318" s="30"/>
    </row>
    <row r="319" ht="15.75">
      <c r="A319" s="1" t="s">
        <v>0</v>
      </c>
    </row>
    <row r="320" ht="15.75">
      <c r="A320" s="1" t="s">
        <v>1</v>
      </c>
    </row>
    <row r="321" ht="16.5" thickBot="1">
      <c r="A321" s="1" t="s">
        <v>98</v>
      </c>
    </row>
    <row r="322" ht="9.75" customHeight="1" hidden="1" thickBot="1">
      <c r="A322" s="1"/>
    </row>
    <row r="323" spans="1:27" ht="12.75" customHeight="1">
      <c r="A323" s="291" t="s">
        <v>2</v>
      </c>
      <c r="B323" s="294" t="s">
        <v>71</v>
      </c>
      <c r="C323" s="294" t="s">
        <v>74</v>
      </c>
      <c r="D323" s="294" t="s">
        <v>72</v>
      </c>
      <c r="E323" s="294" t="s">
        <v>73</v>
      </c>
      <c r="F323" s="294" t="str">
        <f>+AB281</f>
        <v>Forecast allowing for o/s decisions</v>
      </c>
      <c r="G323" s="297" t="s">
        <v>45</v>
      </c>
      <c r="H323" s="302" t="s">
        <v>56</v>
      </c>
      <c r="I323" s="288" t="s">
        <v>70</v>
      </c>
      <c r="L323" s="151" t="s">
        <v>57</v>
      </c>
      <c r="M323" s="150"/>
      <c r="N323" s="132">
        <f>D363</f>
        <v>1.4449999999999998</v>
      </c>
      <c r="O323" s="117"/>
      <c r="P323" s="22"/>
      <c r="Q323"/>
      <c r="R323"/>
      <c r="S323"/>
      <c r="T323" s="117"/>
      <c r="U323" s="117"/>
      <c r="V323"/>
      <c r="Z323"/>
      <c r="AA323"/>
    </row>
    <row r="324" spans="1:27" ht="12.75">
      <c r="A324" s="292"/>
      <c r="B324" s="295"/>
      <c r="C324" s="295"/>
      <c r="D324" s="295"/>
      <c r="E324" s="295"/>
      <c r="F324" s="300"/>
      <c r="G324" s="298"/>
      <c r="H324" s="303"/>
      <c r="I324" s="289"/>
      <c r="L324" s="150"/>
      <c r="M324" s="150"/>
      <c r="N324" s="22"/>
      <c r="O324" s="117"/>
      <c r="P324" s="22"/>
      <c r="Q324"/>
      <c r="R324"/>
      <c r="S324"/>
      <c r="T324" s="117"/>
      <c r="U324" s="117"/>
      <c r="V324"/>
      <c r="Z324"/>
      <c r="AA324"/>
    </row>
    <row r="325" spans="1:27" ht="12.75">
      <c r="A325" s="292"/>
      <c r="B325" s="295"/>
      <c r="C325" s="295"/>
      <c r="D325" s="295"/>
      <c r="E325" s="295"/>
      <c r="F325" s="300"/>
      <c r="G325" s="298"/>
      <c r="H325" s="303"/>
      <c r="I325" s="289"/>
      <c r="J325" s="117"/>
      <c r="K325" s="22"/>
      <c r="L325" s="22"/>
      <c r="O325" s="62"/>
      <c r="P325"/>
      <c r="Q325"/>
      <c r="R325"/>
      <c r="S325"/>
      <c r="T325" s="117"/>
      <c r="U325" s="117"/>
      <c r="V325"/>
      <c r="Z325"/>
      <c r="AA325"/>
    </row>
    <row r="326" spans="1:27" ht="106.5" customHeight="1" thickBot="1">
      <c r="A326" s="293"/>
      <c r="B326" s="296"/>
      <c r="C326" s="296"/>
      <c r="D326" s="296"/>
      <c r="E326" s="296"/>
      <c r="F326" s="301"/>
      <c r="G326" s="299"/>
      <c r="H326" s="304"/>
      <c r="I326" s="290"/>
      <c r="J326" s="117"/>
      <c r="K326" s="22"/>
      <c r="L326" s="22"/>
      <c r="O326" s="62"/>
      <c r="P326"/>
      <c r="Q326"/>
      <c r="R326"/>
      <c r="S326"/>
      <c r="T326" s="117"/>
      <c r="U326" s="117"/>
      <c r="V326"/>
      <c r="Z326"/>
      <c r="AA326"/>
    </row>
    <row r="327" spans="1:27" ht="15" customHeight="1">
      <c r="A327" s="147" t="s">
        <v>3</v>
      </c>
      <c r="B327" s="138">
        <f aca="true" t="shared" si="227" ref="B327:B332">S285</f>
        <v>16.05529595015576</v>
      </c>
      <c r="C327" s="138">
        <f>+S12+S51++S90+S129+S168+S207+S246</f>
        <v>13.790370370370368</v>
      </c>
      <c r="D327" s="138">
        <f>U285</f>
        <v>14.663301791277258</v>
      </c>
      <c r="E327" s="138">
        <f>+U12+U51++U90+U129+U168+U207+U246</f>
        <v>12.415829826892109</v>
      </c>
      <c r="F327" s="167">
        <f>+AB285</f>
        <v>20.7057954667526</v>
      </c>
      <c r="G327" s="139">
        <v>11</v>
      </c>
      <c r="H327" s="41">
        <v>11</v>
      </c>
      <c r="I327" s="162">
        <v>12</v>
      </c>
      <c r="J327" s="117"/>
      <c r="K327" s="22"/>
      <c r="L327" s="22"/>
      <c r="O327" s="62"/>
      <c r="P327"/>
      <c r="Q327"/>
      <c r="R327"/>
      <c r="S327"/>
      <c r="T327" s="117"/>
      <c r="U327" s="117"/>
      <c r="V327"/>
      <c r="Z327"/>
      <c r="AA327"/>
    </row>
    <row r="328" spans="1:27" ht="15">
      <c r="A328" s="43" t="s">
        <v>4</v>
      </c>
      <c r="B328" s="74">
        <f t="shared" si="227"/>
        <v>18.571135281023288</v>
      </c>
      <c r="C328" s="74">
        <f>+S13+S52++S91+S130+S169+S208+S247</f>
        <v>21.99106828043141</v>
      </c>
      <c r="D328" s="74">
        <f>U286</f>
        <v>14.65883240562393</v>
      </c>
      <c r="E328" s="74">
        <f>+U13+U52++U91+U130+U169+U208+U247</f>
        <v>18.632354608671694</v>
      </c>
      <c r="F328" s="168">
        <f aca="true" t="shared" si="228" ref="F328:F354">+AB286</f>
        <v>19.176715779317526</v>
      </c>
      <c r="G328" s="140">
        <v>19</v>
      </c>
      <c r="H328" s="51">
        <v>23</v>
      </c>
      <c r="I328" s="162">
        <v>35</v>
      </c>
      <c r="J328" s="117"/>
      <c r="K328" s="22"/>
      <c r="L328" s="22"/>
      <c r="O328" s="62"/>
      <c r="P328"/>
      <c r="Q328"/>
      <c r="R328"/>
      <c r="S328"/>
      <c r="T328" s="117"/>
      <c r="U328" s="117"/>
      <c r="V328"/>
      <c r="Z328"/>
      <c r="AA328"/>
    </row>
    <row r="329" spans="1:27" ht="15">
      <c r="A329" s="43" t="s">
        <v>5</v>
      </c>
      <c r="B329" s="74">
        <f t="shared" si="227"/>
        <v>75.79278679428491</v>
      </c>
      <c r="C329" s="74">
        <f>+S14+S53++S92+S131+S170+S209+S248</f>
        <v>100.54108628795157</v>
      </c>
      <c r="D329" s="74">
        <f>U287</f>
        <v>66.2365795926388</v>
      </c>
      <c r="E329" s="74">
        <f>+U14+U53++U92+U131+U170+U209+U248</f>
        <v>91.46978098476202</v>
      </c>
      <c r="F329" s="168">
        <f t="shared" si="228"/>
        <v>82.67243974945845</v>
      </c>
      <c r="G329" s="140">
        <v>51</v>
      </c>
      <c r="H329" s="51">
        <v>65</v>
      </c>
      <c r="I329" s="162">
        <v>69</v>
      </c>
      <c r="J329" s="117"/>
      <c r="K329" s="22"/>
      <c r="L329" s="22"/>
      <c r="O329" s="62"/>
      <c r="P329"/>
      <c r="Q329"/>
      <c r="R329"/>
      <c r="S329"/>
      <c r="T329" s="117"/>
      <c r="U329" s="117"/>
      <c r="V329"/>
      <c r="Z329"/>
      <c r="AA329"/>
    </row>
    <row r="330" spans="1:27" ht="15">
      <c r="A330" s="43" t="s">
        <v>6</v>
      </c>
      <c r="B330" s="74">
        <f t="shared" si="227"/>
        <v>40.71367350437118</v>
      </c>
      <c r="C330" s="74">
        <f>+S15+S54++S93+S132+S171+S210+S249</f>
        <v>38.057896473178396</v>
      </c>
      <c r="D330" s="74">
        <f>U288</f>
        <v>35.65418529798297</v>
      </c>
      <c r="E330" s="74">
        <f>+U15+U54++U93+U132+U171+U210+U249</f>
        <v>33.012285341721366</v>
      </c>
      <c r="F330" s="168">
        <f t="shared" si="228"/>
        <v>49.38339103557339</v>
      </c>
      <c r="G330" s="140">
        <v>45</v>
      </c>
      <c r="H330" s="51">
        <v>45</v>
      </c>
      <c r="I330" s="162">
        <v>52</v>
      </c>
      <c r="J330" s="117"/>
      <c r="K330" s="22"/>
      <c r="L330" s="22"/>
      <c r="O330" s="62"/>
      <c r="P330"/>
      <c r="Q330"/>
      <c r="R330"/>
      <c r="S330"/>
      <c r="T330" s="117"/>
      <c r="U330" s="117"/>
      <c r="V330"/>
      <c r="Z330"/>
      <c r="AA330"/>
    </row>
    <row r="331" spans="1:27" ht="15.75" customHeight="1" thickBot="1">
      <c r="A331" s="148" t="s">
        <v>7</v>
      </c>
      <c r="B331" s="141">
        <f t="shared" si="227"/>
        <v>27.827801300468767</v>
      </c>
      <c r="C331" s="141">
        <f>+S16+S55++S94+S133+S172+S211+S250</f>
        <v>23.99222242454698</v>
      </c>
      <c r="D331" s="141">
        <f>U289</f>
        <v>23.776897958566455</v>
      </c>
      <c r="E331" s="141">
        <f>+U16+U55++U94+U133+U172+U211+U250</f>
        <v>20.8360661069501</v>
      </c>
      <c r="F331" s="169">
        <f t="shared" si="228"/>
        <v>30.101314478611645</v>
      </c>
      <c r="G331" s="142">
        <v>27</v>
      </c>
      <c r="H331" s="143">
        <v>25</v>
      </c>
      <c r="I331" s="162">
        <v>24</v>
      </c>
      <c r="J331" s="117"/>
      <c r="K331" s="22"/>
      <c r="L331" s="22"/>
      <c r="O331" s="62"/>
      <c r="P331"/>
      <c r="Q331"/>
      <c r="R331"/>
      <c r="S331"/>
      <c r="T331" s="117"/>
      <c r="U331" s="117"/>
      <c r="V331"/>
      <c r="Z331"/>
      <c r="AA331"/>
    </row>
    <row r="332" spans="1:21" s="60" customFormat="1" ht="16.5" thickBot="1">
      <c r="A332" s="72" t="s">
        <v>8</v>
      </c>
      <c r="B332" s="70">
        <f t="shared" si="227"/>
        <v>178.96069283030388</v>
      </c>
      <c r="C332" s="70">
        <f>SUM(C327:C331)</f>
        <v>198.37264383647874</v>
      </c>
      <c r="D332" s="70">
        <f>SUM(D327:D331)</f>
        <v>154.98979704608942</v>
      </c>
      <c r="E332" s="70">
        <f>SUM(E327:E331)</f>
        <v>176.36631686899727</v>
      </c>
      <c r="F332" s="138">
        <f t="shared" si="228"/>
        <v>202.0396565097136</v>
      </c>
      <c r="G332" s="128">
        <f>SUM(G327:G331)</f>
        <v>153</v>
      </c>
      <c r="H332" s="133">
        <f>SUM(H327:H331)</f>
        <v>169</v>
      </c>
      <c r="I332" s="163">
        <f>SUM(I327:I331)</f>
        <v>192</v>
      </c>
      <c r="J332" s="122"/>
      <c r="K332" s="61"/>
      <c r="L332" s="61"/>
      <c r="O332" s="63"/>
      <c r="T332" s="122"/>
      <c r="U332" s="122"/>
    </row>
    <row r="333" spans="1:27" ht="15.75" thickBot="1">
      <c r="A333" s="71"/>
      <c r="B333" s="71"/>
      <c r="C333" s="71"/>
      <c r="D333" s="71"/>
      <c r="E333" s="71"/>
      <c r="F333" s="71"/>
      <c r="G333" s="129"/>
      <c r="H333" s="129"/>
      <c r="I333" s="164"/>
      <c r="J333" s="117"/>
      <c r="K333" s="22"/>
      <c r="L333" s="22"/>
      <c r="O333" s="62"/>
      <c r="P333"/>
      <c r="Q333"/>
      <c r="R333"/>
      <c r="S333"/>
      <c r="T333" s="117"/>
      <c r="U333" s="117"/>
      <c r="V333"/>
      <c r="Z333"/>
      <c r="AA333"/>
    </row>
    <row r="334" spans="1:27" ht="15.75" thickBot="1">
      <c r="A334" s="144" t="s">
        <v>9</v>
      </c>
      <c r="B334" s="138">
        <f aca="true" t="shared" si="229" ref="B334:B341">S292</f>
        <v>25.85962052857733</v>
      </c>
      <c r="C334" s="138">
        <f aca="true" t="shared" si="230" ref="C334:C340">+S19+S58++S97+S136+S175+S214+S253</f>
        <v>24.61629237016802</v>
      </c>
      <c r="D334" s="138">
        <f aca="true" t="shared" si="231" ref="D334:D340">U292</f>
        <v>21.69769294671335</v>
      </c>
      <c r="E334" s="138">
        <f>+U19+U58++U97+U136+U175+U214+U253</f>
        <v>20.395237926755758</v>
      </c>
      <c r="F334" s="138">
        <f t="shared" si="228"/>
        <v>27.660429757586893</v>
      </c>
      <c r="G334" s="139">
        <v>29</v>
      </c>
      <c r="H334" s="144">
        <v>35</v>
      </c>
      <c r="I334" s="162">
        <v>35</v>
      </c>
      <c r="J334" s="117"/>
      <c r="K334" s="22"/>
      <c r="L334" s="22"/>
      <c r="O334" s="62"/>
      <c r="P334"/>
      <c r="Q334"/>
      <c r="R334"/>
      <c r="S334"/>
      <c r="T334" s="117"/>
      <c r="U334" s="117"/>
      <c r="V334"/>
      <c r="Z334"/>
      <c r="AA334"/>
    </row>
    <row r="335" spans="1:27" ht="15" customHeight="1" thickBot="1">
      <c r="A335" s="51" t="s">
        <v>10</v>
      </c>
      <c r="B335" s="74">
        <f t="shared" si="229"/>
        <v>38.81525436261461</v>
      </c>
      <c r="C335" s="74">
        <f t="shared" si="230"/>
        <v>33.195290223687145</v>
      </c>
      <c r="D335" s="74">
        <f t="shared" si="231"/>
        <v>32.13016604739722</v>
      </c>
      <c r="E335" s="74">
        <f>+U20+U59++U98+U137+U176+U215+U254</f>
        <v>28.57579229709767</v>
      </c>
      <c r="F335" s="138">
        <f t="shared" si="228"/>
        <v>42.14641425194348</v>
      </c>
      <c r="G335" s="140">
        <v>37</v>
      </c>
      <c r="H335" s="51">
        <v>37</v>
      </c>
      <c r="I335" s="162">
        <v>33</v>
      </c>
      <c r="J335" s="117"/>
      <c r="K335" s="22"/>
      <c r="L335" s="22"/>
      <c r="O335" s="62"/>
      <c r="P335"/>
      <c r="Q335"/>
      <c r="R335"/>
      <c r="S335"/>
      <c r="T335" s="117"/>
      <c r="U335" s="117"/>
      <c r="V335"/>
      <c r="Z335"/>
      <c r="AA335"/>
    </row>
    <row r="336" spans="1:27" ht="15.75" thickBot="1">
      <c r="A336" s="51" t="s">
        <v>11</v>
      </c>
      <c r="B336" s="74">
        <f t="shared" si="229"/>
        <v>11.84</v>
      </c>
      <c r="C336" s="74">
        <f t="shared" si="230"/>
        <v>7.5</v>
      </c>
      <c r="D336" s="74">
        <f t="shared" si="231"/>
        <v>11.106765714285716</v>
      </c>
      <c r="E336" s="74">
        <f>+U21+U60++U99+U138+U177+U216+U255</f>
        <v>7.030374999999999</v>
      </c>
      <c r="F336" s="138">
        <f t="shared" si="228"/>
        <v>14.251851851851852</v>
      </c>
      <c r="G336" s="140">
        <v>7</v>
      </c>
      <c r="H336" s="51">
        <v>12</v>
      </c>
      <c r="I336" s="162">
        <v>8</v>
      </c>
      <c r="J336" s="117"/>
      <c r="K336" s="22"/>
      <c r="L336" s="22"/>
      <c r="O336" s="62"/>
      <c r="P336"/>
      <c r="Q336"/>
      <c r="R336"/>
      <c r="S336"/>
      <c r="T336" s="117"/>
      <c r="U336" s="117"/>
      <c r="V336"/>
      <c r="Z336"/>
      <c r="AA336"/>
    </row>
    <row r="337" spans="1:27" ht="15.75" thickBot="1">
      <c r="A337" s="51" t="s">
        <v>12</v>
      </c>
      <c r="B337" s="74">
        <f t="shared" si="229"/>
        <v>22.090786516853935</v>
      </c>
      <c r="C337" s="74">
        <f t="shared" si="230"/>
        <v>20.109501088737083</v>
      </c>
      <c r="D337" s="74">
        <f t="shared" si="231"/>
        <v>20.196796116853935</v>
      </c>
      <c r="E337" s="74">
        <f>+U22+U61++U100+U139+U178+U217+U256</f>
        <v>18.2166641681875</v>
      </c>
      <c r="F337" s="138">
        <f t="shared" si="228"/>
        <v>25.303991828396324</v>
      </c>
      <c r="G337" s="140">
        <v>30</v>
      </c>
      <c r="H337" s="51">
        <v>30</v>
      </c>
      <c r="I337" s="162">
        <v>40</v>
      </c>
      <c r="J337" s="117"/>
      <c r="K337" s="22"/>
      <c r="L337" s="22"/>
      <c r="O337" s="62"/>
      <c r="P337"/>
      <c r="Q337"/>
      <c r="R337"/>
      <c r="S337"/>
      <c r="T337" s="117"/>
      <c r="U337" s="117"/>
      <c r="V337"/>
      <c r="Z337"/>
      <c r="AA337"/>
    </row>
    <row r="338" spans="1:27" ht="15.75" thickBot="1">
      <c r="A338" s="43" t="s">
        <v>13</v>
      </c>
      <c r="B338" s="74">
        <f t="shared" si="229"/>
        <v>26.530900967982127</v>
      </c>
      <c r="C338" s="74">
        <f t="shared" si="230"/>
        <v>22.864086715767385</v>
      </c>
      <c r="D338" s="74">
        <f t="shared" si="231"/>
        <v>24.848325967982127</v>
      </c>
      <c r="E338" s="74">
        <f>+U23+U62++U101+U140+U179+U218+U257</f>
        <v>21.149761973167646</v>
      </c>
      <c r="F338" s="138">
        <f t="shared" si="228"/>
        <v>27.004667056696096</v>
      </c>
      <c r="G338" s="140">
        <v>18</v>
      </c>
      <c r="H338" s="51">
        <v>27</v>
      </c>
      <c r="I338" s="162">
        <v>20</v>
      </c>
      <c r="J338" s="117"/>
      <c r="K338" s="22"/>
      <c r="L338" s="22"/>
      <c r="O338" s="62"/>
      <c r="P338"/>
      <c r="Q338"/>
      <c r="R338"/>
      <c r="S338"/>
      <c r="T338" s="117"/>
      <c r="U338" s="117"/>
      <c r="V338"/>
      <c r="Z338"/>
      <c r="AA338"/>
    </row>
    <row r="339" spans="1:27" ht="15" customHeight="1" thickBot="1">
      <c r="A339" s="149" t="s">
        <v>14</v>
      </c>
      <c r="B339" s="74">
        <f t="shared" si="229"/>
        <v>7.294792071511853</v>
      </c>
      <c r="C339" s="145">
        <v>6</v>
      </c>
      <c r="D339" s="74">
        <f t="shared" si="231"/>
        <v>5.836623926350564</v>
      </c>
      <c r="E339" s="145">
        <v>6</v>
      </c>
      <c r="F339" s="138">
        <f t="shared" si="228"/>
        <v>8.27678331190768</v>
      </c>
      <c r="G339" s="140">
        <v>6</v>
      </c>
      <c r="H339" s="51">
        <v>10</v>
      </c>
      <c r="I339" s="162">
        <v>12</v>
      </c>
      <c r="J339" s="117" t="s">
        <v>67</v>
      </c>
      <c r="K339" s="22"/>
      <c r="L339" s="22"/>
      <c r="O339" s="62"/>
      <c r="P339"/>
      <c r="Q339"/>
      <c r="R339"/>
      <c r="S339"/>
      <c r="T339" s="117"/>
      <c r="U339" s="117"/>
      <c r="V339"/>
      <c r="Z339"/>
      <c r="AA339"/>
    </row>
    <row r="340" spans="1:27" ht="15.75" thickBot="1">
      <c r="A340" s="148" t="s">
        <v>15</v>
      </c>
      <c r="B340" s="141">
        <f t="shared" si="229"/>
        <v>0.6556473829201102</v>
      </c>
      <c r="C340" s="141">
        <f t="shared" si="230"/>
        <v>0.44444444444444436</v>
      </c>
      <c r="D340" s="141">
        <f t="shared" si="231"/>
        <v>0.5514322314049587</v>
      </c>
      <c r="E340" s="141">
        <v>0</v>
      </c>
      <c r="F340" s="138">
        <f t="shared" si="228"/>
        <v>0.9179063360881543</v>
      </c>
      <c r="G340" s="146">
        <v>2</v>
      </c>
      <c r="H340" s="143">
        <v>2</v>
      </c>
      <c r="I340" s="162">
        <v>2</v>
      </c>
      <c r="J340" s="117"/>
      <c r="K340" s="22"/>
      <c r="L340" s="22"/>
      <c r="O340" s="62"/>
      <c r="P340"/>
      <c r="Q340"/>
      <c r="R340"/>
      <c r="S340"/>
      <c r="T340" s="117"/>
      <c r="U340" s="117"/>
      <c r="V340"/>
      <c r="Z340"/>
      <c r="AA340"/>
    </row>
    <row r="341" spans="1:21" s="60" customFormat="1" ht="16.5" thickBot="1">
      <c r="A341" s="72" t="s">
        <v>8</v>
      </c>
      <c r="B341" s="70">
        <f t="shared" si="229"/>
        <v>133.08700183045997</v>
      </c>
      <c r="C341" s="70">
        <f>SUM(C334:C340)</f>
        <v>114.72961484280407</v>
      </c>
      <c r="D341" s="70">
        <f>SUM(D334:D340)</f>
        <v>116.36780295098788</v>
      </c>
      <c r="E341" s="70">
        <f>SUM(E334:E340)</f>
        <v>101.36783136520857</v>
      </c>
      <c r="F341" s="138">
        <f t="shared" si="228"/>
        <v>145.5620443944705</v>
      </c>
      <c r="G341" s="130">
        <f>SUM(G334:G340)</f>
        <v>129</v>
      </c>
      <c r="H341" s="133">
        <f>SUM(H334:H340)</f>
        <v>153</v>
      </c>
      <c r="I341" s="163">
        <f>SUM(I334:I340)</f>
        <v>150</v>
      </c>
      <c r="J341" s="122"/>
      <c r="K341" s="61"/>
      <c r="L341" s="61"/>
      <c r="O341" s="63"/>
      <c r="T341" s="122"/>
      <c r="U341" s="122"/>
    </row>
    <row r="342" spans="1:27" ht="15.75" thickBot="1">
      <c r="A342" s="71"/>
      <c r="B342" s="71"/>
      <c r="C342" s="71"/>
      <c r="D342" s="71"/>
      <c r="E342" s="71"/>
      <c r="F342" s="71"/>
      <c r="G342" s="129"/>
      <c r="H342" s="129"/>
      <c r="I342" s="165"/>
      <c r="J342" s="117"/>
      <c r="K342" s="22"/>
      <c r="L342" s="22"/>
      <c r="O342" s="62"/>
      <c r="P342"/>
      <c r="Q342"/>
      <c r="R342"/>
      <c r="S342"/>
      <c r="T342" s="117"/>
      <c r="U342" s="117"/>
      <c r="V342"/>
      <c r="Z342"/>
      <c r="AA342"/>
    </row>
    <row r="343" spans="1:27" ht="15" customHeight="1" thickBot="1">
      <c r="A343" s="147" t="s">
        <v>16</v>
      </c>
      <c r="B343" s="138">
        <f aca="true" t="shared" si="232" ref="B343:B352">S301</f>
        <v>253.85226801402663</v>
      </c>
      <c r="C343" s="138">
        <f aca="true" t="shared" si="233" ref="C343:C351">+S28+S67++S106+S145+S184+S223+S262</f>
        <v>273.06323100597086</v>
      </c>
      <c r="D343" s="138">
        <f aca="true" t="shared" si="234" ref="D343:D351">U301</f>
        <v>236.19922263866366</v>
      </c>
      <c r="E343" s="138">
        <f>+U28+U67++U106+U145+U184+U223+U262</f>
        <v>255.45124362359243</v>
      </c>
      <c r="F343" s="138">
        <f t="shared" si="228"/>
        <v>307.2037366170985</v>
      </c>
      <c r="G343" s="139">
        <v>224</v>
      </c>
      <c r="H343" s="144">
        <v>195</v>
      </c>
      <c r="I343" s="162">
        <v>172</v>
      </c>
      <c r="J343" s="117"/>
      <c r="K343" s="22"/>
      <c r="L343" s="22"/>
      <c r="O343" s="62"/>
      <c r="P343"/>
      <c r="Q343"/>
      <c r="R343"/>
      <c r="S343"/>
      <c r="T343" s="117"/>
      <c r="U343" s="117"/>
      <c r="V343"/>
      <c r="Z343"/>
      <c r="AA343"/>
    </row>
    <row r="344" spans="1:27" ht="15.75" thickBot="1">
      <c r="A344" s="43" t="s">
        <v>17</v>
      </c>
      <c r="B344" s="74">
        <f t="shared" si="232"/>
        <v>5.147058823529411</v>
      </c>
      <c r="C344" s="74">
        <f t="shared" si="233"/>
        <v>5.472222222222222</v>
      </c>
      <c r="D344" s="74">
        <f t="shared" si="234"/>
        <v>4.785808823529411</v>
      </c>
      <c r="E344" s="74">
        <f>+U29+U68++U107+U146+U185+U224+U263</f>
        <v>4.946549999999999</v>
      </c>
      <c r="F344" s="138">
        <f t="shared" si="228"/>
        <v>5.9389140271493215</v>
      </c>
      <c r="G344" s="140">
        <v>7</v>
      </c>
      <c r="H344" s="51">
        <v>8</v>
      </c>
      <c r="I344" s="162">
        <v>8</v>
      </c>
      <c r="J344" s="117"/>
      <c r="K344" s="22"/>
      <c r="L344" s="22"/>
      <c r="O344" s="62"/>
      <c r="P344"/>
      <c r="Q344"/>
      <c r="R344"/>
      <c r="S344"/>
      <c r="T344" s="117"/>
      <c r="U344" s="117"/>
      <c r="V344"/>
      <c r="Z344"/>
      <c r="AA344"/>
    </row>
    <row r="345" spans="1:27" ht="15.75" thickBot="1">
      <c r="A345" s="43" t="s">
        <v>18</v>
      </c>
      <c r="B345" s="74">
        <f t="shared" si="232"/>
        <v>131.27131530565345</v>
      </c>
      <c r="C345" s="74">
        <f t="shared" si="233"/>
        <v>128.1505719008063</v>
      </c>
      <c r="D345" s="74">
        <f t="shared" si="234"/>
        <v>120.92914235483376</v>
      </c>
      <c r="E345" s="74">
        <f>+U30+U69++U108+U147+U186+U225+U264</f>
        <v>118.1471074523804</v>
      </c>
      <c r="F345" s="138">
        <f t="shared" si="228"/>
        <v>165.38548248487734</v>
      </c>
      <c r="G345" s="140">
        <v>157</v>
      </c>
      <c r="H345" s="51">
        <v>122</v>
      </c>
      <c r="I345" s="162">
        <v>119</v>
      </c>
      <c r="J345" s="117"/>
      <c r="K345" s="22"/>
      <c r="L345" s="22"/>
      <c r="O345" s="62"/>
      <c r="P345"/>
      <c r="Q345"/>
      <c r="R345"/>
      <c r="S345"/>
      <c r="T345" s="117"/>
      <c r="U345" s="117"/>
      <c r="V345"/>
      <c r="Z345"/>
      <c r="AA345"/>
    </row>
    <row r="346" spans="1:21" s="136" customFormat="1" ht="15.75" thickBot="1">
      <c r="A346" s="149" t="s">
        <v>19</v>
      </c>
      <c r="B346" s="74">
        <f t="shared" si="232"/>
        <v>3.936842105263158</v>
      </c>
      <c r="C346" s="145">
        <v>5</v>
      </c>
      <c r="D346" s="74">
        <f t="shared" si="234"/>
        <v>3.6666271052631574</v>
      </c>
      <c r="E346" s="145">
        <v>5</v>
      </c>
      <c r="F346" s="138">
        <f t="shared" si="228"/>
        <v>5.565880217785844</v>
      </c>
      <c r="G346" s="140">
        <v>4</v>
      </c>
      <c r="H346" s="51">
        <v>5</v>
      </c>
      <c r="I346" s="162">
        <v>4</v>
      </c>
      <c r="J346" s="135" t="s">
        <v>66</v>
      </c>
      <c r="K346" s="134"/>
      <c r="L346" s="134"/>
      <c r="O346" s="137"/>
      <c r="T346" s="135"/>
      <c r="U346" s="135"/>
    </row>
    <row r="347" spans="1:27" ht="15.75" thickBot="1">
      <c r="A347" s="43" t="s">
        <v>20</v>
      </c>
      <c r="B347" s="74">
        <f t="shared" si="232"/>
        <v>0</v>
      </c>
      <c r="C347" s="74">
        <f t="shared" si="233"/>
        <v>0</v>
      </c>
      <c r="D347" s="74">
        <f t="shared" si="234"/>
        <v>0</v>
      </c>
      <c r="E347" s="74">
        <f>+U32+U71++U110+U149+U188+U227+U266</f>
        <v>0</v>
      </c>
      <c r="F347" s="138">
        <f t="shared" si="228"/>
        <v>0</v>
      </c>
      <c r="G347" s="140">
        <v>0</v>
      </c>
      <c r="H347" s="51">
        <v>12</v>
      </c>
      <c r="I347" s="162">
        <v>2</v>
      </c>
      <c r="J347" s="117"/>
      <c r="K347" s="22"/>
      <c r="L347" s="22"/>
      <c r="O347" s="62"/>
      <c r="P347"/>
      <c r="Q347"/>
      <c r="R347"/>
      <c r="S347"/>
      <c r="T347" s="117"/>
      <c r="U347" s="117"/>
      <c r="V347"/>
      <c r="Z347"/>
      <c r="AA347"/>
    </row>
    <row r="348" spans="1:27" ht="15.75" thickBot="1">
      <c r="A348" s="43" t="s">
        <v>21</v>
      </c>
      <c r="B348" s="74">
        <f t="shared" si="232"/>
        <v>1.2735849056603774</v>
      </c>
      <c r="C348" s="74">
        <f t="shared" si="233"/>
        <v>2.5</v>
      </c>
      <c r="D348" s="74">
        <f t="shared" si="234"/>
        <v>1.1263584905660378</v>
      </c>
      <c r="E348" s="74">
        <f>+U33+U72++U111+U150+U189+U228+U267</f>
        <v>2.380459090909091</v>
      </c>
      <c r="F348" s="138">
        <f t="shared" si="228"/>
        <v>2.2703035274815426</v>
      </c>
      <c r="G348" s="140">
        <v>1</v>
      </c>
      <c r="H348" s="51">
        <v>2</v>
      </c>
      <c r="I348" s="162">
        <v>2</v>
      </c>
      <c r="J348" s="117"/>
      <c r="K348" s="22"/>
      <c r="L348" s="22"/>
      <c r="O348" s="62"/>
      <c r="P348"/>
      <c r="Q348"/>
      <c r="R348"/>
      <c r="S348"/>
      <c r="T348" s="117"/>
      <c r="U348" s="117"/>
      <c r="V348"/>
      <c r="Z348"/>
      <c r="AA348"/>
    </row>
    <row r="349" spans="1:27" ht="15.75" thickBot="1">
      <c r="A349" s="43" t="s">
        <v>22</v>
      </c>
      <c r="B349" s="74">
        <f t="shared" si="232"/>
        <v>7.53377902885292</v>
      </c>
      <c r="C349" s="74">
        <f t="shared" si="233"/>
        <v>6.869047619047619</v>
      </c>
      <c r="D349" s="74">
        <f t="shared" si="234"/>
        <v>6.644730321956368</v>
      </c>
      <c r="E349" s="74">
        <f>+U34+U73++U112+U151+U190+U229+U268</f>
        <v>6.016497619047619</v>
      </c>
      <c r="F349" s="138">
        <f t="shared" si="228"/>
        <v>9.816742370929562</v>
      </c>
      <c r="G349" s="140">
        <v>6</v>
      </c>
      <c r="H349" s="51">
        <v>8</v>
      </c>
      <c r="I349" s="162">
        <v>2</v>
      </c>
      <c r="J349" s="117"/>
      <c r="K349" s="22"/>
      <c r="L349" s="22"/>
      <c r="O349" s="62"/>
      <c r="P349"/>
      <c r="Q349"/>
      <c r="R349"/>
      <c r="S349"/>
      <c r="T349" s="117"/>
      <c r="U349" s="117"/>
      <c r="V349"/>
      <c r="Z349"/>
      <c r="AA349"/>
    </row>
    <row r="350" spans="1:27" ht="15.75" thickBot="1">
      <c r="A350" s="43" t="s">
        <v>23</v>
      </c>
      <c r="B350" s="74">
        <f t="shared" si="232"/>
        <v>33.53536664503569</v>
      </c>
      <c r="C350" s="74">
        <f t="shared" si="233"/>
        <v>29.631911267091837</v>
      </c>
      <c r="D350" s="74">
        <f t="shared" si="234"/>
        <v>32.26883492861777</v>
      </c>
      <c r="E350" s="74">
        <f>+U35+U74++U113+U152+U191+U230+U269</f>
        <v>28.36560296589808</v>
      </c>
      <c r="F350" s="138">
        <f t="shared" si="228"/>
        <v>48.38308622833393</v>
      </c>
      <c r="G350" s="140">
        <v>44</v>
      </c>
      <c r="H350" s="51">
        <v>35</v>
      </c>
      <c r="I350" s="162">
        <v>34</v>
      </c>
      <c r="J350" s="117"/>
      <c r="K350" s="22"/>
      <c r="L350" s="22"/>
      <c r="O350" s="62"/>
      <c r="P350"/>
      <c r="Q350"/>
      <c r="R350"/>
      <c r="S350"/>
      <c r="T350" s="117"/>
      <c r="U350" s="117"/>
      <c r="V350"/>
      <c r="Z350"/>
      <c r="AA350"/>
    </row>
    <row r="351" spans="1:27" ht="15.75" customHeight="1" thickBot="1">
      <c r="A351" s="148" t="s">
        <v>24</v>
      </c>
      <c r="B351" s="141">
        <f t="shared" si="232"/>
        <v>47.02707808564231</v>
      </c>
      <c r="C351" s="141">
        <f t="shared" si="233"/>
        <v>33.20052098750814</v>
      </c>
      <c r="D351" s="141">
        <f t="shared" si="234"/>
        <v>43.08135453400503</v>
      </c>
      <c r="E351" s="141">
        <f>+U36+U75++U114+U153+U192+U231+U270</f>
        <v>30.47173971578043</v>
      </c>
      <c r="F351" s="138">
        <f t="shared" si="228"/>
        <v>59.39406055799116</v>
      </c>
      <c r="G351" s="146">
        <v>31</v>
      </c>
      <c r="H351" s="143">
        <v>38</v>
      </c>
      <c r="I351" s="162">
        <v>21</v>
      </c>
      <c r="J351" s="117"/>
      <c r="K351" s="22"/>
      <c r="L351" s="22"/>
      <c r="O351" s="62"/>
      <c r="P351"/>
      <c r="Q351"/>
      <c r="R351"/>
      <c r="S351"/>
      <c r="T351" s="117"/>
      <c r="U351" s="117"/>
      <c r="V351"/>
      <c r="Z351"/>
      <c r="AA351"/>
    </row>
    <row r="352" spans="1:21" s="60" customFormat="1" ht="16.5" thickBot="1">
      <c r="A352" s="72" t="s">
        <v>8</v>
      </c>
      <c r="B352" s="70">
        <f t="shared" si="232"/>
        <v>483.57729291366394</v>
      </c>
      <c r="C352" s="70">
        <f>SUM(C343:C351)</f>
        <v>483.88750500264695</v>
      </c>
      <c r="D352" s="70">
        <f>SUM(D343:D351)</f>
        <v>448.7020791974352</v>
      </c>
      <c r="E352" s="70">
        <f>SUM(E343:E351)</f>
        <v>450.779200467608</v>
      </c>
      <c r="F352" s="138">
        <f t="shared" si="228"/>
        <v>603.9582060316471</v>
      </c>
      <c r="G352" s="130">
        <f>SUM(G343:G351)</f>
        <v>474</v>
      </c>
      <c r="H352" s="133">
        <f>SUM(H343:H351)</f>
        <v>425</v>
      </c>
      <c r="I352" s="163">
        <f>SUM(I343:I351)</f>
        <v>364</v>
      </c>
      <c r="J352" s="122"/>
      <c r="K352" s="61"/>
      <c r="L352" s="61"/>
      <c r="O352" s="63"/>
      <c r="T352" s="122"/>
      <c r="U352" s="122"/>
    </row>
    <row r="353" spans="1:27" ht="15.75" thickBot="1">
      <c r="A353" s="71"/>
      <c r="B353" s="71"/>
      <c r="C353" s="71"/>
      <c r="D353" s="71"/>
      <c r="E353" s="71"/>
      <c r="F353" s="71"/>
      <c r="G353" s="129"/>
      <c r="H353" s="129"/>
      <c r="I353" s="166"/>
      <c r="J353" s="117"/>
      <c r="K353" s="22"/>
      <c r="L353" s="22"/>
      <c r="O353" s="62"/>
      <c r="P353"/>
      <c r="Q353"/>
      <c r="R353"/>
      <c r="S353"/>
      <c r="T353" s="117"/>
      <c r="U353" s="117"/>
      <c r="V353"/>
      <c r="Z353"/>
      <c r="AA353"/>
    </row>
    <row r="354" spans="1:21" s="60" customFormat="1" ht="16.5" thickBot="1">
      <c r="A354" s="72" t="s">
        <v>25</v>
      </c>
      <c r="B354" s="70">
        <f>B332+B341+B352</f>
        <v>795.6249875744278</v>
      </c>
      <c r="C354" s="70">
        <f>C332+C341+C352</f>
        <v>796.9897636819298</v>
      </c>
      <c r="D354" s="70">
        <f>D332+D341+D352</f>
        <v>720.0596791945125</v>
      </c>
      <c r="E354" s="70">
        <f>E332+E341+E352</f>
        <v>728.5133487018138</v>
      </c>
      <c r="F354" s="171">
        <f t="shared" si="228"/>
        <v>951.5599069358312</v>
      </c>
      <c r="G354" s="130">
        <f>G332+G341+G352</f>
        <v>756</v>
      </c>
      <c r="H354" s="133">
        <f>H332+H341+H352</f>
        <v>747</v>
      </c>
      <c r="I354" s="170">
        <f>I332+I341+I352</f>
        <v>706</v>
      </c>
      <c r="J354" s="122"/>
      <c r="K354" s="61"/>
      <c r="L354" s="61"/>
      <c r="O354" s="63"/>
      <c r="T354" s="122"/>
      <c r="U354" s="122"/>
    </row>
    <row r="356" ht="12.75">
      <c r="A356" t="s">
        <v>60</v>
      </c>
    </row>
    <row r="357" spans="1:4" ht="15" customHeight="1">
      <c r="A357" s="30" t="s">
        <v>61</v>
      </c>
      <c r="C357" t="s">
        <v>62</v>
      </c>
      <c r="D357">
        <v>15.15</v>
      </c>
    </row>
    <row r="358" spans="1:4" ht="15" customHeight="1">
      <c r="A358" s="30"/>
      <c r="C358" t="s">
        <v>63</v>
      </c>
      <c r="D358">
        <v>15.78</v>
      </c>
    </row>
    <row r="359" spans="3:4" ht="12.75">
      <c r="C359" t="s">
        <v>64</v>
      </c>
      <c r="D359">
        <v>19.57</v>
      </c>
    </row>
    <row r="360" spans="3:4" ht="12.75">
      <c r="C360" t="s">
        <v>65</v>
      </c>
      <c r="D360">
        <v>20.93</v>
      </c>
    </row>
    <row r="361" spans="3:4" ht="12.75">
      <c r="C361" t="s">
        <v>88</v>
      </c>
      <c r="D361">
        <f>SUM(D357:D360)/4</f>
        <v>17.8575</v>
      </c>
    </row>
    <row r="362" ht="12.75">
      <c r="C362" s="321" t="s">
        <v>68</v>
      </c>
    </row>
    <row r="363" spans="3:4" ht="12.75">
      <c r="C363" s="321"/>
      <c r="D363">
        <f>(D360-D357)/4</f>
        <v>1.4449999999999998</v>
      </c>
    </row>
    <row r="364" ht="12.75">
      <c r="C364" s="322"/>
    </row>
    <row r="365" ht="12.75">
      <c r="C365" s="322"/>
    </row>
  </sheetData>
  <mergeCells count="220">
    <mergeCell ref="F164:F167"/>
    <mergeCell ref="C362:C365"/>
    <mergeCell ref="E203:E206"/>
    <mergeCell ref="E125:E128"/>
    <mergeCell ref="D125:D128"/>
    <mergeCell ref="C323:C326"/>
    <mergeCell ref="D323:D326"/>
    <mergeCell ref="C125:C128"/>
    <mergeCell ref="C281:C284"/>
    <mergeCell ref="E281:E284"/>
    <mergeCell ref="D281:D284"/>
    <mergeCell ref="Y8:Y11"/>
    <mergeCell ref="Z8:Z11"/>
    <mergeCell ref="AA8:AA11"/>
    <mergeCell ref="W8:W11"/>
    <mergeCell ref="X8:X11"/>
    <mergeCell ref="Y86:Y89"/>
    <mergeCell ref="Z86:Z89"/>
    <mergeCell ref="AA86:AA89"/>
    <mergeCell ref="W47:W50"/>
    <mergeCell ref="E323:E326"/>
    <mergeCell ref="E86:E89"/>
    <mergeCell ref="P8:P11"/>
    <mergeCell ref="V8:V11"/>
    <mergeCell ref="P47:P50"/>
    <mergeCell ref="V47:V50"/>
    <mergeCell ref="V86:V89"/>
    <mergeCell ref="V125:V128"/>
    <mergeCell ref="S281:S284"/>
    <mergeCell ref="V281:V284"/>
    <mergeCell ref="X47:X50"/>
    <mergeCell ref="Y47:Y50"/>
    <mergeCell ref="Z47:Z50"/>
    <mergeCell ref="AA47:AA50"/>
    <mergeCell ref="AA164:AA167"/>
    <mergeCell ref="Y125:Y128"/>
    <mergeCell ref="Z125:Z128"/>
    <mergeCell ref="AA125:AA128"/>
    <mergeCell ref="Z164:Z167"/>
    <mergeCell ref="S125:S128"/>
    <mergeCell ref="Y164:Y167"/>
    <mergeCell ref="W86:W89"/>
    <mergeCell ref="X86:X89"/>
    <mergeCell ref="S86:S89"/>
    <mergeCell ref="V164:V167"/>
    <mergeCell ref="W164:W167"/>
    <mergeCell ref="X164:X167"/>
    <mergeCell ref="S164:S167"/>
    <mergeCell ref="Y203:Y206"/>
    <mergeCell ref="Z203:Z206"/>
    <mergeCell ref="W125:W128"/>
    <mergeCell ref="X125:X128"/>
    <mergeCell ref="AA203:AA206"/>
    <mergeCell ref="S242:S245"/>
    <mergeCell ref="P203:P206"/>
    <mergeCell ref="V203:V206"/>
    <mergeCell ref="W203:W206"/>
    <mergeCell ref="X203:X206"/>
    <mergeCell ref="S203:S206"/>
    <mergeCell ref="AA242:AA245"/>
    <mergeCell ref="Q203:Q206"/>
    <mergeCell ref="Z242:Z245"/>
    <mergeCell ref="Y281:Y284"/>
    <mergeCell ref="V242:V245"/>
    <mergeCell ref="W242:W245"/>
    <mergeCell ref="X242:X245"/>
    <mergeCell ref="Y242:Y245"/>
    <mergeCell ref="W281:W284"/>
    <mergeCell ref="X281:X284"/>
    <mergeCell ref="Z281:Z284"/>
    <mergeCell ref="AA281:AA284"/>
    <mergeCell ref="G47:G50"/>
    <mergeCell ref="H47:H50"/>
    <mergeCell ref="Q86:Q89"/>
    <mergeCell ref="P86:P89"/>
    <mergeCell ref="K86:K89"/>
    <mergeCell ref="Q125:Q128"/>
    <mergeCell ref="Q164:Q167"/>
    <mergeCell ref="J125:J128"/>
    <mergeCell ref="H164:H167"/>
    <mergeCell ref="G164:G167"/>
    <mergeCell ref="K8:K11"/>
    <mergeCell ref="K47:K50"/>
    <mergeCell ref="G8:G11"/>
    <mergeCell ref="H8:H11"/>
    <mergeCell ref="I281:I284"/>
    <mergeCell ref="H281:H284"/>
    <mergeCell ref="G281:G284"/>
    <mergeCell ref="G203:G206"/>
    <mergeCell ref="H203:H206"/>
    <mergeCell ref="G242:G245"/>
    <mergeCell ref="Q8:Q11"/>
    <mergeCell ref="S8:S11"/>
    <mergeCell ref="I47:I50"/>
    <mergeCell ref="J47:J50"/>
    <mergeCell ref="L47:L50"/>
    <mergeCell ref="Q47:Q50"/>
    <mergeCell ref="S47:S50"/>
    <mergeCell ref="I8:I11"/>
    <mergeCell ref="J8:J11"/>
    <mergeCell ref="L8:L11"/>
    <mergeCell ref="E8:E11"/>
    <mergeCell ref="D8:D11"/>
    <mergeCell ref="A47:A50"/>
    <mergeCell ref="B47:B50"/>
    <mergeCell ref="C47:C50"/>
    <mergeCell ref="E47:E50"/>
    <mergeCell ref="D47:D50"/>
    <mergeCell ref="D86:D89"/>
    <mergeCell ref="A8:A11"/>
    <mergeCell ref="B8:B11"/>
    <mergeCell ref="C8:C11"/>
    <mergeCell ref="O164:O167"/>
    <mergeCell ref="L164:L167"/>
    <mergeCell ref="N164:N167"/>
    <mergeCell ref="A86:A89"/>
    <mergeCell ref="B86:B89"/>
    <mergeCell ref="C86:C89"/>
    <mergeCell ref="J86:J89"/>
    <mergeCell ref="I86:I89"/>
    <mergeCell ref="G86:G89"/>
    <mergeCell ref="H86:H89"/>
    <mergeCell ref="A125:A128"/>
    <mergeCell ref="B125:B128"/>
    <mergeCell ref="A164:A167"/>
    <mergeCell ref="B164:B167"/>
    <mergeCell ref="C164:C167"/>
    <mergeCell ref="E164:E167"/>
    <mergeCell ref="D164:D167"/>
    <mergeCell ref="K125:K128"/>
    <mergeCell ref="I164:I167"/>
    <mergeCell ref="J164:J167"/>
    <mergeCell ref="K164:K167"/>
    <mergeCell ref="I125:I128"/>
    <mergeCell ref="G125:G128"/>
    <mergeCell ref="H125:H128"/>
    <mergeCell ref="P125:P128"/>
    <mergeCell ref="K203:K206"/>
    <mergeCell ref="N203:N206"/>
    <mergeCell ref="L203:L206"/>
    <mergeCell ref="O125:O128"/>
    <mergeCell ref="M203:M206"/>
    <mergeCell ref="N125:N128"/>
    <mergeCell ref="M125:M128"/>
    <mergeCell ref="M164:M167"/>
    <mergeCell ref="P164:P167"/>
    <mergeCell ref="A203:A206"/>
    <mergeCell ref="B203:B206"/>
    <mergeCell ref="C203:C206"/>
    <mergeCell ref="J203:J206"/>
    <mergeCell ref="I203:I206"/>
    <mergeCell ref="D203:D206"/>
    <mergeCell ref="A242:A245"/>
    <mergeCell ref="B242:B245"/>
    <mergeCell ref="C242:C245"/>
    <mergeCell ref="E242:E245"/>
    <mergeCell ref="D242:D245"/>
    <mergeCell ref="L242:L245"/>
    <mergeCell ref="K242:K245"/>
    <mergeCell ref="H242:H245"/>
    <mergeCell ref="I242:I245"/>
    <mergeCell ref="J242:J245"/>
    <mergeCell ref="K281:K284"/>
    <mergeCell ref="L281:L284"/>
    <mergeCell ref="A323:A326"/>
    <mergeCell ref="B323:B326"/>
    <mergeCell ref="G323:G326"/>
    <mergeCell ref="F323:F326"/>
    <mergeCell ref="H323:H326"/>
    <mergeCell ref="J281:J284"/>
    <mergeCell ref="A281:A284"/>
    <mergeCell ref="B281:B284"/>
    <mergeCell ref="M281:M284"/>
    <mergeCell ref="O281:O284"/>
    <mergeCell ref="Q281:Q284"/>
    <mergeCell ref="R281:R284"/>
    <mergeCell ref="T281:T284"/>
    <mergeCell ref="U281:U284"/>
    <mergeCell ref="P281:P284"/>
    <mergeCell ref="N281:N284"/>
    <mergeCell ref="N47:N50"/>
    <mergeCell ref="M8:M11"/>
    <mergeCell ref="M47:M50"/>
    <mergeCell ref="M86:M89"/>
    <mergeCell ref="N8:N11"/>
    <mergeCell ref="N86:N89"/>
    <mergeCell ref="R8:R11"/>
    <mergeCell ref="R47:R50"/>
    <mergeCell ref="R86:R89"/>
    <mergeCell ref="R125:R128"/>
    <mergeCell ref="T47:T50"/>
    <mergeCell ref="T86:T89"/>
    <mergeCell ref="T125:T128"/>
    <mergeCell ref="O242:O245"/>
    <mergeCell ref="R164:R167"/>
    <mergeCell ref="R203:R206"/>
    <mergeCell ref="R242:R245"/>
    <mergeCell ref="O203:O206"/>
    <mergeCell ref="O47:O50"/>
    <mergeCell ref="O86:O89"/>
    <mergeCell ref="O8:O11"/>
    <mergeCell ref="I323:I326"/>
    <mergeCell ref="U8:U11"/>
    <mergeCell ref="U242:U245"/>
    <mergeCell ref="U203:U206"/>
    <mergeCell ref="U164:U167"/>
    <mergeCell ref="U125:U128"/>
    <mergeCell ref="U86:U89"/>
    <mergeCell ref="U47:U50"/>
    <mergeCell ref="T8:T11"/>
    <mergeCell ref="AB281:AB284"/>
    <mergeCell ref="L125:L128"/>
    <mergeCell ref="L86:L89"/>
    <mergeCell ref="T242:T245"/>
    <mergeCell ref="M242:M245"/>
    <mergeCell ref="N242:N245"/>
    <mergeCell ref="Q242:Q245"/>
    <mergeCell ref="P242:P245"/>
    <mergeCell ref="T164:T167"/>
    <mergeCell ref="T203:T206"/>
  </mergeCells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Header>&amp;RENG06-P6c
8 November 2006</oddHeader>
    <oddFooter>&amp;LAll conversion rates are offer-Intake (05/06)
Maths/Eng &amp; Drama Country Forecasts manually reduced due to very high offer-intake conversion rate
1.4% is the annual average drop in offer-intake conversion rate over the last 4 years&amp;RTW12Sep06</oddFooter>
  </headerFooter>
  <rowBreaks count="8" manualBreakCount="8">
    <brk id="39" max="255" man="1"/>
    <brk id="78" max="255" man="1"/>
    <brk id="117" max="255" man="1"/>
    <brk id="156" max="255" man="1"/>
    <brk id="195" max="255" man="1"/>
    <brk id="234" max="255" man="1"/>
    <brk id="273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Tawfiq Wolff</dc:creator>
  <cp:keywords/>
  <dc:description/>
  <cp:lastModifiedBy>adcjw2</cp:lastModifiedBy>
  <cp:lastPrinted>2006-11-01T16:30:56Z</cp:lastPrinted>
  <dcterms:created xsi:type="dcterms:W3CDTF">2005-02-22T15:02:57Z</dcterms:created>
  <dcterms:modified xsi:type="dcterms:W3CDTF">2006-11-01T16:50:18Z</dcterms:modified>
  <cp:category/>
  <cp:version/>
  <cp:contentType/>
  <cp:contentStatus/>
</cp:coreProperties>
</file>